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قرأني" sheetId="1" state="visible" r:id="rId3"/>
    <sheet name="دليل الحسابات" sheetId="2" state="visible" r:id="rId4"/>
    <sheet name="دفتر اليومية" sheetId="3" state="visible" r:id="rId5"/>
    <sheet name="دفتر الأستاذ" sheetId="4" state="visible" r:id="rId6"/>
    <sheet name="ميزان المراجعة" sheetId="5" state="visible" r:id="rId7"/>
    <sheet name="قائمة الدخل" sheetId="6" state="visible" r:id="rId8"/>
    <sheet name="الميزانية العمومية" sheetId="7" state="visible" r:id="rId9"/>
    <sheet name="قائمة التدفق النقدي" sheetId="8" state="visible" r:id="rId10"/>
    <sheet name="بطاقة المخزون" sheetId="9" state="visible" r:id="rId11"/>
    <sheet name="سجل ضريبة القيمة المضافة" sheetId="10" state="visible" r:id="rId12"/>
    <sheet name="التسعير والوحدة الاقتصادية" sheetId="11" state="visible" r:id="rId13"/>
    <sheet name="توقع 13 أسبوعاً" sheetId="12" state="visible" r:id="rId14"/>
    <sheet name="سجل أخطائي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<sst xmlns="http://schemas.openxmlformats.org/spreadsheetml/2006/main" count="642" uniqueCount="391">
  <si>
    <t xml:space="preserve">دفتر الطالب — دورة محاسبة المتاجر الإلكترونية</t>
  </si>
  <si>
    <t xml:space="preserve">كيف تستخدم هذا الملف</t>
  </si>
  <si>
    <t xml:space="preserve">1</t>
  </si>
  <si>
    <t xml:space="preserve">املأ الخلايا ذات الخلفية الصفراء فقط. كل ما عداها صيغ محسوبة.</t>
  </si>
  <si>
    <t xml:space="preserve">2</t>
  </si>
  <si>
    <t xml:space="preserve">ابدأ من ورقة «دفتر اليومية». كل شيء بعدها يُحسب منها آلياً.</t>
  </si>
  <si>
    <t xml:space="preserve">3</t>
  </si>
  <si>
    <t xml:space="preserve">أدخل رمز الحساب من ورقة «دليل الحسابات» — الاسم يظهر تلقائياً.</t>
  </si>
  <si>
    <t xml:space="preserve">4</t>
  </si>
  <si>
    <t xml:space="preserve">راقب خلية «فحص التوازن» في أسفل دفتر اليومية: يجب أن تبقى صفراً.</t>
  </si>
  <si>
    <t xml:space="preserve">5</t>
  </si>
  <si>
    <t xml:space="preserve">قيود يناير 2026 لشركة نُوى مُدخلة كمثال. احذفها وأدخل بياناتك، أو أبقها للتمرّن.</t>
  </si>
  <si>
    <t xml:space="preserve">الألوان</t>
  </si>
  <si>
    <t xml:space="preserve">خلفية صفراء = خلية تُدخل فيها بياناتك</t>
  </si>
  <si>
    <t xml:space="preserve">نص أزرق = افتراض أو مُدخل ثابت يمكنك تغييره</t>
  </si>
  <si>
    <t xml:space="preserve">نص أسود = صيغة محسوبة — لا تكتب فوقها</t>
  </si>
  <si>
    <t xml:space="preserve">خلفية خضراء = خلية فحص أو نتيجة نهائية</t>
  </si>
  <si>
    <t xml:space="preserve">أرقام التحقّق ليناير 2026 (شركة نُوى)</t>
  </si>
  <si>
    <t xml:space="preserve">إجمالي ميزان المراجعة</t>
  </si>
  <si>
    <t xml:space="preserve">341,026.00</t>
  </si>
  <si>
    <t xml:space="preserve">إجمالي أطراف دفتر اليومية (شامل التكلفة والتسويات)</t>
  </si>
  <si>
    <t xml:space="preserve">625,940.00</t>
  </si>
  <si>
    <t xml:space="preserve">صافي الربح</t>
  </si>
  <si>
    <t xml:space="preserve">24,312.00</t>
  </si>
  <si>
    <t xml:space="preserve">إجمالي الأصول</t>
  </si>
  <si>
    <t xml:space="preserve">259,233.60</t>
  </si>
  <si>
    <t xml:space="preserve">رصيد البنك</t>
  </si>
  <si>
    <t xml:space="preserve">184,853.60</t>
  </si>
  <si>
    <t xml:space="preserve">صافي ضريبة القيمة المضافة المستحقة</t>
  </si>
  <si>
    <t xml:space="preserve">2,421.60</t>
  </si>
  <si>
    <t xml:space="preserve">أرقام التحقّق للربع الأول 2026 (المشروع النهائي)</t>
  </si>
  <si>
    <t xml:space="preserve">675,841.60</t>
  </si>
  <si>
    <t xml:space="preserve">105,585.20</t>
  </si>
  <si>
    <t xml:space="preserve">377,057.14</t>
  </si>
  <si>
    <t xml:space="preserve">تنويه: المحتوى الضريبي تعليمي ويعكس الأنظمة المعمول بها في الإمارات حتى سبتمبر 2026 — ليس استشارة ضريبية.</t>
  </si>
  <si>
    <t xml:space="preserve">دليل الحسابات</t>
  </si>
  <si>
    <t xml:space="preserve">الرمز</t>
  </si>
  <si>
    <t xml:space="preserve">اسم الحساب</t>
  </si>
  <si>
    <t xml:space="preserve">العلبة</t>
  </si>
  <si>
    <t xml:space="preserve">الرصيد الطبيعي</t>
  </si>
  <si>
    <t xml:space="preserve">ملاحظة</t>
  </si>
  <si>
    <t xml:space="preserve">البنك — الحساب الجاري</t>
  </si>
  <si>
    <t xml:space="preserve">أصل</t>
  </si>
  <si>
    <t xml:space="preserve">مدين</t>
  </si>
  <si>
    <t xml:space="preserve">الصندوق النقدي</t>
  </si>
  <si>
    <t xml:space="preserve">مستحق من بوابة الدفع</t>
  </si>
  <si>
    <t xml:space="preserve">مالك العالق في الطريق — لا تدمجه مع البنك</t>
  </si>
  <si>
    <t xml:space="preserve">مستحق من شركة التوصيل</t>
  </si>
  <si>
    <t xml:space="preserve">مستحق من منصات البيع</t>
  </si>
  <si>
    <t xml:space="preserve">المخزون</t>
  </si>
  <si>
    <t xml:space="preserve">بالتكلفة الواصلة لا بسعر الفاتورة</t>
  </si>
  <si>
    <t xml:space="preserve">مصروفات مدفوعة مقدماً</t>
  </si>
  <si>
    <t xml:space="preserve">ضريبة القيمة المضافة — المدخلات</t>
  </si>
  <si>
    <t xml:space="preserve">ما دفعته وتسترده</t>
  </si>
  <si>
    <t xml:space="preserve">المعدات والأجهزة</t>
  </si>
  <si>
    <t xml:space="preserve">مجمع إهلاك المعدات</t>
  </si>
  <si>
    <t xml:space="preserve">أصل مقابل</t>
  </si>
  <si>
    <t xml:space="preserve">دائن</t>
  </si>
  <si>
    <t xml:space="preserve">الموردون</t>
  </si>
  <si>
    <t xml:space="preserve">التزام</t>
  </si>
  <si>
    <t xml:space="preserve">مصروفات مستحقة</t>
  </si>
  <si>
    <t xml:space="preserve">ضريبة القيمة المضافة — المخرجات</t>
  </si>
  <si>
    <t xml:space="preserve">ما حصّلته وتدين به — أمانة لا إيراد</t>
  </si>
  <si>
    <t xml:space="preserve">قرض من طرف ذي علاقة</t>
  </si>
  <si>
    <t xml:space="preserve">التزام قسائم وأرصدة العملاء</t>
  </si>
  <si>
    <t xml:space="preserve">مخصص المرتجعات</t>
  </si>
  <si>
    <t xml:space="preserve">ضريبة الشركات المستحقة</t>
  </si>
  <si>
    <t xml:space="preserve">رأس المال المدفوع</t>
  </si>
  <si>
    <t xml:space="preserve">حقوق ملكية</t>
  </si>
  <si>
    <t xml:space="preserve">الأرباح المحتجزة</t>
  </si>
  <si>
    <t xml:space="preserve">مسحوبات المالك</t>
  </si>
  <si>
    <t xml:space="preserve">حقوق ملكية مقابل</t>
  </si>
  <si>
    <t xml:space="preserve">المبيعات</t>
  </si>
  <si>
    <t xml:space="preserve">إيراد</t>
  </si>
  <si>
    <t xml:space="preserve">قبل الضريبة دائماً</t>
  </si>
  <si>
    <t xml:space="preserve">مردودات المبيعات</t>
  </si>
  <si>
    <t xml:space="preserve">إيراد مقابل</t>
  </si>
  <si>
    <t xml:space="preserve">رصيده مدين رغم أنه ضمن الإيراد</t>
  </si>
  <si>
    <t xml:space="preserve">خصومات وقسائم</t>
  </si>
  <si>
    <t xml:space="preserve">إيراد الشحن المحصّل</t>
  </si>
  <si>
    <t xml:space="preserve">تكلفة البضاعة المباعة</t>
  </si>
  <si>
    <t xml:space="preserve">مصروف</t>
  </si>
  <si>
    <t xml:space="preserve">فروق جرد وتلف</t>
  </si>
  <si>
    <t xml:space="preserve">رسوم بوابة الدفع</t>
  </si>
  <si>
    <t xml:space="preserve">مصاريف التوصيل والشحن</t>
  </si>
  <si>
    <t xml:space="preserve">عمولات المنصات</t>
  </si>
  <si>
    <t xml:space="preserve">مصروف تسويق وإعلان</t>
  </si>
  <si>
    <t xml:space="preserve">الرواتب والأجور</t>
  </si>
  <si>
    <t xml:space="preserve">الإيجار</t>
  </si>
  <si>
    <t xml:space="preserve">البرمجيات والاشتراكات</t>
  </si>
  <si>
    <t xml:space="preserve">أتعاب مهنية</t>
  </si>
  <si>
    <t xml:space="preserve">رسوم بنكية</t>
  </si>
  <si>
    <t xml:space="preserve">غرامات وجزاءات (غير قابلة للخصم)</t>
  </si>
  <si>
    <t xml:space="preserve">يُضاف في الجسر الضريبي</t>
  </si>
  <si>
    <t xml:space="preserve">ضيافة وترفيه (خصم جزئي)</t>
  </si>
  <si>
    <t xml:space="preserve">يُضاف جزئياً في الجسر الضريبي</t>
  </si>
  <si>
    <t xml:space="preserve">مصروف الإهلاك</t>
  </si>
  <si>
    <t xml:space="preserve">مصروف ضريبة الشركات</t>
  </si>
  <si>
    <t xml:space="preserve">دفتر اليومية</t>
  </si>
  <si>
    <t xml:space="preserve">املأ الأعمدة الصفراء فقط. اسم الحساب يظهر تلقائياً من رمزه.</t>
  </si>
  <si>
    <t xml:space="preserve">التاريخ</t>
  </si>
  <si>
    <t xml:space="preserve">رقم القيد</t>
  </si>
  <si>
    <t xml:space="preserve">المرجع / المستند</t>
  </si>
  <si>
    <t xml:space="preserve">رمز الحساب</t>
  </si>
  <si>
    <t xml:space="preserve">الشرح</t>
  </si>
  <si>
    <t xml:space="preserve">2026-01-01</t>
  </si>
  <si>
    <t xml:space="preserve">ق-001</t>
  </si>
  <si>
    <t xml:space="preserve">إشعار إيداع بنكي</t>
  </si>
  <si>
    <t xml:space="preserve">ضخّ رأس المال التأسيسي</t>
  </si>
  <si>
    <t xml:space="preserve">ق-002</t>
  </si>
  <si>
    <t xml:space="preserve">اتفاقية قرض المؤسس</t>
  </si>
  <si>
    <t xml:space="preserve">قرض من المؤسس بدون فائدة</t>
  </si>
  <si>
    <t xml:space="preserve">2026-01-03</t>
  </si>
  <si>
    <t xml:space="preserve">ق-003</t>
  </si>
  <si>
    <t xml:space="preserve">فاتورة المورد TR-4471</t>
  </si>
  <si>
    <t xml:space="preserve">استيراد 1000 وحدة — ائتمان 30 يوماً</t>
  </si>
  <si>
    <t xml:space="preserve">ق-003ب</t>
  </si>
  <si>
    <t xml:space="preserve">بيان جمركي</t>
  </si>
  <si>
    <t xml:space="preserve">احتساب عكسي على استيراد بضاعة</t>
  </si>
  <si>
    <t xml:space="preserve">2026-01-05</t>
  </si>
  <si>
    <t xml:space="preserve">ق-004</t>
  </si>
  <si>
    <t xml:space="preserve">بيان جمركي + شحن SH-119</t>
  </si>
  <si>
    <t xml:space="preserve">شحن وجمارك — رسملة على المخزون</t>
  </si>
  <si>
    <t xml:space="preserve">2026-01-06</t>
  </si>
  <si>
    <t xml:space="preserve">ق-005</t>
  </si>
  <si>
    <t xml:space="preserve">فاتورة ضريبية R-2026-01</t>
  </si>
  <si>
    <t xml:space="preserve">إيجار المستودع 6 أشهر مقدماً</t>
  </si>
  <si>
    <t xml:space="preserve">ضريبة مدخلات على الإيجار</t>
  </si>
  <si>
    <t xml:space="preserve">2026-01-08</t>
  </si>
  <si>
    <t xml:space="preserve">ق-006</t>
  </si>
  <si>
    <t xml:space="preserve">فاتورة EQ-882</t>
  </si>
  <si>
    <t xml:space="preserve">معدات وحاسوب وآلات تغليف</t>
  </si>
  <si>
    <t xml:space="preserve">ضريبة مدخلات على المعدات</t>
  </si>
  <si>
    <t xml:space="preserve">2026-01-10</t>
  </si>
  <si>
    <t xml:space="preserve">ق-007</t>
  </si>
  <si>
    <t xml:space="preserve">فاتورة SaaS-JAN</t>
  </si>
  <si>
    <t xml:space="preserve">اشتراك منصة المتجر</t>
  </si>
  <si>
    <t xml:space="preserve">ضريبة مدخلات على البرمجيات</t>
  </si>
  <si>
    <t xml:space="preserve">2026-01-31</t>
  </si>
  <si>
    <t xml:space="preserve">ق-008</t>
  </si>
  <si>
    <t xml:space="preserve">تقرير Shopify JAN-2026</t>
  </si>
  <si>
    <t xml:space="preserve">مبيعات البطاقات — 400 وحدة في 250 طلباً</t>
  </si>
  <si>
    <t xml:space="preserve">مبيعات البطاقات</t>
  </si>
  <si>
    <t xml:space="preserve">ضريبة مخرجات على مبيعات البطاقات</t>
  </si>
  <si>
    <t xml:space="preserve">ق-009</t>
  </si>
  <si>
    <t xml:space="preserve">تقرير الدفع عند الاستلام</t>
  </si>
  <si>
    <t xml:space="preserve">مبيعات دفع عند الاستلام — 100 وحدة</t>
  </si>
  <si>
    <t xml:space="preserve">مبيعات دفع عند الاستلام</t>
  </si>
  <si>
    <t xml:space="preserve">ضريبة مخرجات على الدفع عند الاستلام</t>
  </si>
  <si>
    <t xml:space="preserve">2026-01-28</t>
  </si>
  <si>
    <t xml:space="preserve">ق-011</t>
  </si>
  <si>
    <t xml:space="preserve">كشف تسوية PS-JAN-2026</t>
  </si>
  <si>
    <t xml:space="preserve">تسوية بوابة الدفع</t>
  </si>
  <si>
    <t xml:space="preserve">رسوم بوابة الدفع 3%</t>
  </si>
  <si>
    <t xml:space="preserve">ضريبة مدخلات على رسوم البوابة</t>
  </si>
  <si>
    <t xml:space="preserve">مرتجعات مخصومة من التسوية</t>
  </si>
  <si>
    <t xml:space="preserve">عكس ضريبة المرتجعات</t>
  </si>
  <si>
    <t xml:space="preserve">إقفال المستحق من البوابة</t>
  </si>
  <si>
    <t xml:space="preserve">2026-01-30</t>
  </si>
  <si>
    <t xml:space="preserve">ق-012</t>
  </si>
  <si>
    <t xml:space="preserve">كشف شركة التوصيل CR-JAN</t>
  </si>
  <si>
    <t xml:space="preserve">تسوية الدفع عند الاستلام</t>
  </si>
  <si>
    <t xml:space="preserve">أجرة التوصيل 15 × 100 طلب</t>
  </si>
  <si>
    <t xml:space="preserve">ضريبة مدخلات على التوصيل</t>
  </si>
  <si>
    <t xml:space="preserve">إقفال المستحق من شركة التوصيل</t>
  </si>
  <si>
    <t xml:space="preserve">ق-013</t>
  </si>
  <si>
    <t xml:space="preserve">فواتير Meta و Google</t>
  </si>
  <si>
    <t xml:space="preserve">إعلانات يناير</t>
  </si>
  <si>
    <t xml:space="preserve">ق-013ب</t>
  </si>
  <si>
    <t xml:space="preserve">حساب الاحتساب العكسي</t>
  </si>
  <si>
    <t xml:space="preserve">احتساب عكسي على خدمات إعلانية</t>
  </si>
  <si>
    <t xml:space="preserve">ق-014</t>
  </si>
  <si>
    <t xml:space="preserve">كشف الرواتب JAN</t>
  </si>
  <si>
    <t xml:space="preserve">رواتب يناير</t>
  </si>
  <si>
    <t xml:space="preserve">ق-015</t>
  </si>
  <si>
    <t xml:space="preserve">إشعار تحويل بنكي</t>
  </si>
  <si>
    <t xml:space="preserve">سداد دفعة للمورد التركي</t>
  </si>
  <si>
    <t xml:space="preserve">ق-016</t>
  </si>
  <si>
    <t xml:space="preserve">تقرير حركة المخزون JAN</t>
  </si>
  <si>
    <t xml:space="preserve">تكلفة 500 وحدة مباعة @ 69</t>
  </si>
  <si>
    <t xml:space="preserve">ق-017</t>
  </si>
  <si>
    <t xml:space="preserve">تقارير الإرجاع RET-JAN</t>
  </si>
  <si>
    <t xml:space="preserve">إعادة 20 وحدة سليمة للمخزون</t>
  </si>
  <si>
    <t xml:space="preserve">ق-ت1</t>
  </si>
  <si>
    <t xml:space="preserve">جدول الأصول الثابتة</t>
  </si>
  <si>
    <t xml:space="preserve">إهلاك المعدات عن يناير</t>
  </si>
  <si>
    <t xml:space="preserve">ق-ت2</t>
  </si>
  <si>
    <t xml:space="preserve">عقد الإيجار W-2026</t>
  </si>
  <si>
    <t xml:space="preserve">تحميل إيجار يناير من المقدّم</t>
  </si>
  <si>
    <t xml:space="preserve">ق-ت3</t>
  </si>
  <si>
    <t xml:space="preserve">عرض أتعاب PA-11</t>
  </si>
  <si>
    <t xml:space="preserve">أتعاب مهنية مستحقة عن يناير</t>
  </si>
  <si>
    <t xml:space="preserve">الإجمالي</t>
  </si>
  <si>
    <t xml:space="preserve">فحص التوازن (يجب أن يكون صفراً)</t>
  </si>
  <si>
    <t xml:space="preserve">عدد الأسطر المستخدمة</t>
  </si>
  <si>
    <t xml:space="preserve">دفتر الأستاذ — أرصدة الحسابات</t>
  </si>
  <si>
    <t xml:space="preserve">كل الأرقام مسحوبة آلياً من دفتر اليومية بصيغة SUMIF — لا تكتب فيها.</t>
  </si>
  <si>
    <t xml:space="preserve">مجموع المدين</t>
  </si>
  <si>
    <t xml:space="preserve">مجموع الدائن</t>
  </si>
  <si>
    <t xml:space="preserve">الرصيد</t>
  </si>
  <si>
    <t xml:space="preserve">فحص: مجموع الأرصدة = صفر</t>
  </si>
  <si>
    <t xml:space="preserve">ميزان المراجعة</t>
  </si>
  <si>
    <t xml:space="preserve">فحص التوازن</t>
  </si>
  <si>
    <t xml:space="preserve">قائمة الدخل</t>
  </si>
  <si>
    <t xml:space="preserve">البند</t>
  </si>
  <si>
    <t xml:space="preserve">المبلغ (درهم)</t>
  </si>
  <si>
    <t xml:space="preserve">% من صافي الإيراد</t>
  </si>
  <si>
    <t xml:space="preserve">المبيعات الإجمالية</t>
  </si>
  <si>
    <t xml:space="preserve">ناقص: مردودات المبيعات وخصومات</t>
  </si>
  <si>
    <t xml:space="preserve">صافي الإيراد</t>
  </si>
  <si>
    <t xml:space="preserve">ناقص: تكلفة البضاعة المباعة</t>
  </si>
  <si>
    <t xml:space="preserve">مجمل الربح</t>
  </si>
  <si>
    <t xml:space="preserve">هامش المساهمة</t>
  </si>
  <si>
    <t xml:space="preserve">مصروف التسويق والإعلان</t>
  </si>
  <si>
    <t xml:space="preserve">الربح بعد التسويق</t>
  </si>
  <si>
    <t xml:space="preserve">غرامات وضيافة</t>
  </si>
  <si>
    <t xml:space="preserve">صافي الربح قبل ضريبة الشركات</t>
  </si>
  <si>
    <t xml:space="preserve">الميزانية العمومية</t>
  </si>
  <si>
    <t xml:space="preserve">الأصول</t>
  </si>
  <si>
    <t xml:space="preserve">المبلغ</t>
  </si>
  <si>
    <t xml:space="preserve">الالتزامات وحقوق الملكية</t>
  </si>
  <si>
    <t xml:space="preserve">أصول متداولة</t>
  </si>
  <si>
    <t xml:space="preserve">التزامات متداولة</t>
  </si>
  <si>
    <t xml:space="preserve">البنك والصندوق</t>
  </si>
  <si>
    <t xml:space="preserve">مخصص المرتجعات والقسائم</t>
  </si>
  <si>
    <t xml:space="preserve">مجموع الالتزامات المتداولة</t>
  </si>
  <si>
    <t xml:space="preserve">مجموع الأصول المتداولة</t>
  </si>
  <si>
    <t xml:space="preserve">التزامات غير متداولة</t>
  </si>
  <si>
    <t xml:space="preserve">أصول غير متداولة</t>
  </si>
  <si>
    <t xml:space="preserve">المعدات بالتكلفة</t>
  </si>
  <si>
    <t xml:space="preserve">ناقص: مجمع الإهلاك</t>
  </si>
  <si>
    <t xml:space="preserve">مجموع الالتزامات</t>
  </si>
  <si>
    <t xml:space="preserve">صافي الأصول غير المتداولة</t>
  </si>
  <si>
    <t xml:space="preserve">حقوق الملكية</t>
  </si>
  <si>
    <t xml:space="preserve">رأس المال المدفوع والأرباح المحتجزة</t>
  </si>
  <si>
    <t xml:space="preserve">صافي ربح الفترة</t>
  </si>
  <si>
    <t xml:space="preserve">فحص التوازن (أصول − التزامات − ملكية)</t>
  </si>
  <si>
    <t xml:space="preserve">قائمة التدفق النقدي — الطريقة غير المباشرة</t>
  </si>
  <si>
    <t xml:space="preserve">أدخل الأرصدة الافتتاحية في العمود الأصفر (صفر لأول فترة نشاط).</t>
  </si>
  <si>
    <t xml:space="preserve">الرصيد الافتتاحي</t>
  </si>
  <si>
    <t xml:space="preserve">الأنشطة التشغيلية</t>
  </si>
  <si>
    <t xml:space="preserve">يُضاف: مصروف الإهلاك (غير نقدي)</t>
  </si>
  <si>
    <t xml:space="preserve">التغيّر في المخزون</t>
  </si>
  <si>
    <t xml:space="preserve">التغيّر في المصروفات المدفوعة مقدماً</t>
  </si>
  <si>
    <t xml:space="preserve">المصروفات المدفوعة مقدماً</t>
  </si>
  <si>
    <t xml:space="preserve">التغيّر في المستحق من البوابات والمنصات</t>
  </si>
  <si>
    <t xml:space="preserve">المستحق من البوابات والمنصات</t>
  </si>
  <si>
    <t xml:space="preserve">التغيّر في الموردين</t>
  </si>
  <si>
    <t xml:space="preserve">التغيّر في المصروفات المستحقة</t>
  </si>
  <si>
    <t xml:space="preserve">المصروفات المستحقة</t>
  </si>
  <si>
    <t xml:space="preserve">التغيّر في صافي ضريبة القيمة المضافة</t>
  </si>
  <si>
    <t xml:space="preserve">صافي ضريبة القيمة المضافة</t>
  </si>
  <si>
    <t xml:space="preserve">صافي النقد من الأنشطة التشغيلية</t>
  </si>
  <si>
    <t xml:space="preserve">الأنشطة الاستثمارية</t>
  </si>
  <si>
    <t xml:space="preserve">شراء معدات وأصول ثابتة</t>
  </si>
  <si>
    <t xml:space="preserve">صافي النقد المستخدم في الاستثمار</t>
  </si>
  <si>
    <t xml:space="preserve">الأنشطة التمويلية</t>
  </si>
  <si>
    <t xml:space="preserve">رأس المال المدفوع والمسحوبات</t>
  </si>
  <si>
    <t xml:space="preserve">رأس المال والأرباح المحتجزة</t>
  </si>
  <si>
    <t xml:space="preserve">القروض من أطراف ذات علاقة</t>
  </si>
  <si>
    <t xml:space="preserve">صافي النقد من التمويل</t>
  </si>
  <si>
    <t xml:space="preserve">صافي التغيّر في النقد</t>
  </si>
  <si>
    <t xml:space="preserve">النقد في بداية الفترة</t>
  </si>
  <si>
    <t xml:space="preserve">النقد في نهاية الفترة</t>
  </si>
  <si>
    <t xml:space="preserve">فحص: يساوي رصيد البنك في الميزانية (صفر)</t>
  </si>
  <si>
    <t xml:space="preserve">بطاقة المخزون — الوارد والصادر والرصيد</t>
  </si>
  <si>
    <t xml:space="preserve">املأ الحركات في الخلايا الصفراء. الرصيد يُحسب تراكمياً.</t>
  </si>
  <si>
    <t xml:space="preserve">البيان</t>
  </si>
  <si>
    <t xml:space="preserve">وارد: كمية</t>
  </si>
  <si>
    <t xml:space="preserve">وارد: تكلفة الوحدة</t>
  </si>
  <si>
    <t xml:space="preserve">وارد: القيمة</t>
  </si>
  <si>
    <t xml:space="preserve">صادر: كمية</t>
  </si>
  <si>
    <t xml:space="preserve">صادر: تكلفة الوحدة</t>
  </si>
  <si>
    <t xml:space="preserve">صادر: القيمة</t>
  </si>
  <si>
    <t xml:space="preserve">الرصيد: كمية</t>
  </si>
  <si>
    <t xml:space="preserve">تكلفة الوحدة</t>
  </si>
  <si>
    <t xml:space="preserve">الرصيد: القيمة</t>
  </si>
  <si>
    <t xml:space="preserve">استيراد الشحنة الأولى</t>
  </si>
  <si>
    <t xml:space="preserve">شحن وجمارك (رسملة)</t>
  </si>
  <si>
    <t xml:space="preserve">تكلفة 500 وحدة مباعة</t>
  </si>
  <si>
    <t xml:space="preserve">إعادة 20 وحدة مرتجعة سليمة</t>
  </si>
  <si>
    <t xml:space="preserve">ملاحظة: قيّد الشحن والجمارك كقيمة واردة بلا كمية — فترتفع تكلفة الوحدة إلى التكلفة الواصلة.</t>
  </si>
  <si>
    <t xml:space="preserve">سجل ضريبة القيمة المضافة وإقرار VAT201</t>
  </si>
  <si>
    <t xml:space="preserve">الخانة</t>
  </si>
  <si>
    <t xml:space="preserve">المصدر</t>
  </si>
  <si>
    <t xml:space="preserve">التوريدات الخاضعة بالنسبة الأساسية 5% — الضريبة (موزّعة على الإمارات)</t>
  </si>
  <si>
    <t xml:space="preserve">سجل المخرجات</t>
  </si>
  <si>
    <t xml:space="preserve">التوريدات الخاضعة للاحتساب العكسي — الضريبة</t>
  </si>
  <si>
    <t xml:space="preserve">قيود RCM (أدخلها)</t>
  </si>
  <si>
    <t xml:space="preserve">التوريدات صفرية النسبة</t>
  </si>
  <si>
    <t xml:space="preserve">مبيعات التصدير (أدخلها)</t>
  </si>
  <si>
    <t xml:space="preserve">التوريدات المعفاة</t>
  </si>
  <si>
    <t xml:space="preserve">إن وُجدت</t>
  </si>
  <si>
    <t xml:space="preserve">8</t>
  </si>
  <si>
    <t xml:space="preserve">إجمالي ضريبة المخرجات</t>
  </si>
  <si>
    <t xml:space="preserve">رصيد حساب 2100</t>
  </si>
  <si>
    <t xml:space="preserve">9</t>
  </si>
  <si>
    <t xml:space="preserve">المصروفات القابلة للاسترداد — الضريبة</t>
  </si>
  <si>
    <t xml:space="preserve">رصيد حساب 1400</t>
  </si>
  <si>
    <t xml:space="preserve">10</t>
  </si>
  <si>
    <t xml:space="preserve">تسويات ضريبة المدخلات</t>
  </si>
  <si>
    <t xml:space="preserve">أدخلها</t>
  </si>
  <si>
    <t xml:space="preserve">11</t>
  </si>
  <si>
    <t xml:space="preserve">إجمالي ضريبة المدخلات</t>
  </si>
  <si>
    <t xml:space="preserve">9 + 10</t>
  </si>
  <si>
    <t xml:space="preserve">12</t>
  </si>
  <si>
    <t xml:space="preserve">صافي المستحق (أو القابل للاسترداد)</t>
  </si>
  <si>
    <t xml:space="preserve">8 − 11</t>
  </si>
  <si>
    <t xml:space="preserve">فحص المطابقة مع الدفاتر (يجب أن يكون صفراً)</t>
  </si>
  <si>
    <t xml:space="preserve">مهلة تقديم الإقرار والسداد: 28 يوماً من نهاية الفترة الضريبية · حفظ السجلات: 5 سنوات</t>
  </si>
  <si>
    <t xml:space="preserve">تنويه: تعليمي — راجع tax.gov.ae قبل التقديم.</t>
  </si>
  <si>
    <t xml:space="preserve">التسعير · الوحدة الاقتصادية · نقطة التعادل</t>
  </si>
  <si>
    <t xml:space="preserve">غيّر الخلايا الصفراء فقط — كل المخرجات تُعاد حسابها.</t>
  </si>
  <si>
    <t xml:space="preserve">المدخلات</t>
  </si>
  <si>
    <t xml:space="preserve">المخرجات</t>
  </si>
  <si>
    <t xml:space="preserve">التكلفة الواصلة للوحدة</t>
  </si>
  <si>
    <t xml:space="preserve">السعر الأدنى وفق الهامش المستهدف</t>
  </si>
  <si>
    <t xml:space="preserve">تكلفة الوفاء الثابتة للوحدة (توصيل وتغليف)</t>
  </si>
  <si>
    <t xml:space="preserve">الفارق عن السعر الحالي (مساحة المناورة)</t>
  </si>
  <si>
    <t xml:space="preserve">نسبة الرسوم المتغيرة (بوابة الدفع)</t>
  </si>
  <si>
    <t xml:space="preserve">أقصى خصم ممكن على السعر الحالي</t>
  </si>
  <si>
    <t xml:space="preserve">نسبة المرتجعات</t>
  </si>
  <si>
    <t xml:space="preserve">متوسط قيمة الطلب (قبل الضريبة)</t>
  </si>
  <si>
    <t xml:space="preserve">نسبة التسويق المستهدفة</t>
  </si>
  <si>
    <t xml:space="preserve">تكلفة البضاعة المباعة للطلب</t>
  </si>
  <si>
    <t xml:space="preserve">هامش المساهمة المستهدف</t>
  </si>
  <si>
    <t xml:space="preserve">مجمل الربح للطلب</t>
  </si>
  <si>
    <t xml:space="preserve">سعر البيع الحالي (قبل الضريبة)</t>
  </si>
  <si>
    <t xml:space="preserve">مصاريف الوفاء للطلب</t>
  </si>
  <si>
    <t xml:space="preserve">عدد الطلبات الشهرية</t>
  </si>
  <si>
    <t xml:space="preserve">هامش المساهمة للطلب</t>
  </si>
  <si>
    <t xml:space="preserve">عدد الوحدات المباعة صافية</t>
  </si>
  <si>
    <t xml:space="preserve">نسبة هامش المساهمة</t>
  </si>
  <si>
    <t xml:space="preserve">صافي الإيراد الشهري</t>
  </si>
  <si>
    <t xml:space="preserve">تكلفة التسويق للطلب</t>
  </si>
  <si>
    <t xml:space="preserve">تكلفة البضاعة المباعة الشهرية</t>
  </si>
  <si>
    <t xml:space="preserve">الربح للطلب بعد التسويق</t>
  </si>
  <si>
    <t xml:space="preserve">مصاريف الوفاء الشهرية</t>
  </si>
  <si>
    <t xml:space="preserve">نقطة التعادل بالطلبات</t>
  </si>
  <si>
    <t xml:space="preserve">مصروف التسويق الشهري</t>
  </si>
  <si>
    <t xml:space="preserve">نقطة التعادل بالإيراد</t>
  </si>
  <si>
    <t xml:space="preserve">المصاريف الثابتة الشهرية</t>
  </si>
  <si>
    <t xml:space="preserve">هامش الأمان</t>
  </si>
  <si>
    <t xml:space="preserve">عدد العملاء الجدد</t>
  </si>
  <si>
    <t xml:space="preserve">تكلفة اكتساب العميل (CAC)</t>
  </si>
  <si>
    <t xml:space="preserve">متوسط عدد الطلبات للعميل خلال 12 شهراً</t>
  </si>
  <si>
    <t xml:space="preserve">قيمة العميل مدى الحياة (LTV)</t>
  </si>
  <si>
    <t xml:space="preserve">النسبة LTV ÷ CAC</t>
  </si>
  <si>
    <t xml:space="preserve">فترة استرداد CAC (بعدد الطلبات)</t>
  </si>
  <si>
    <t xml:space="preserve">توقّع التدفق النقدي — 13 أسبوعاً</t>
  </si>
  <si>
    <t xml:space="preserve">املأ الخلايا الصفراء. راقب صف «أدنى رصيد» — هو الرقم الحاكم لقراراتك.</t>
  </si>
  <si>
    <t xml:space="preserve">أسبوع 1</t>
  </si>
  <si>
    <t xml:space="preserve">أسبوع 2</t>
  </si>
  <si>
    <t xml:space="preserve">أسبوع 3</t>
  </si>
  <si>
    <t xml:space="preserve">أسبوع 4</t>
  </si>
  <si>
    <t xml:space="preserve">أسبوع 5</t>
  </si>
  <si>
    <t xml:space="preserve">أسبوع 6</t>
  </si>
  <si>
    <t xml:space="preserve">أسبوع 7</t>
  </si>
  <si>
    <t xml:space="preserve">أسبوع 8</t>
  </si>
  <si>
    <t xml:space="preserve">أسبوع 9</t>
  </si>
  <si>
    <t xml:space="preserve">أسبوع 10</t>
  </si>
  <si>
    <t xml:space="preserve">أسبوع 11</t>
  </si>
  <si>
    <t xml:space="preserve">أسبوع 12</t>
  </si>
  <si>
    <t xml:space="preserve">أسبوع 13</t>
  </si>
  <si>
    <t xml:space="preserve">+ تسوية بوابة الدفع</t>
  </si>
  <si>
    <t xml:space="preserve">+ تحصيل الدفع عند الاستلام</t>
  </si>
  <si>
    <t xml:space="preserve">+ تحويلات منصات البيع</t>
  </si>
  <si>
    <t xml:space="preserve">+ تمويل أو ضخّ رأسمال</t>
  </si>
  <si>
    <t xml:space="preserve">إجمالي الداخل</t>
  </si>
  <si>
    <t xml:space="preserve">− دفعات الموردين</t>
  </si>
  <si>
    <t xml:space="preserve">− شحن وجمارك</t>
  </si>
  <si>
    <t xml:space="preserve">− إعلان وتسويق</t>
  </si>
  <si>
    <t xml:space="preserve">− رواتب</t>
  </si>
  <si>
    <t xml:space="preserve">− إيجار واشتراكات</t>
  </si>
  <si>
    <t xml:space="preserve">− سداد ضريبة القيمة المضافة</t>
  </si>
  <si>
    <t xml:space="preserve">− مصاريف أخرى</t>
  </si>
  <si>
    <t xml:space="preserve">إجمالي الخارج</t>
  </si>
  <si>
    <t xml:space="preserve">صافي التغيّر</t>
  </si>
  <si>
    <t xml:space="preserve">الرصيد الختامي</t>
  </si>
  <si>
    <t xml:space="preserve">أدنى رصيد خلال الأفق</t>
  </si>
  <si>
    <t xml:space="preserve">احتياطي الأمان المستهدف (شهرا مصاريف ثابتة)</t>
  </si>
  <si>
    <t xml:space="preserve">الفائض فوق الاحتياطي</t>
  </si>
  <si>
    <t xml:space="preserve">سجل أخطائي — أهم أداة في الدورة</t>
  </si>
  <si>
    <t xml:space="preserve">كل خطأ تقع فيه: اكتبه هنا مع سببه والقاعدة التي كتبتها لنفسك. تكرار الخطأ ثلاث مرات = أعد الوحدة.</t>
  </si>
  <si>
    <t xml:space="preserve">الوحدة</t>
  </si>
  <si>
    <t xml:space="preserve">الخطأ الذي وقعت فيه</t>
  </si>
  <si>
    <t xml:space="preserve">لماذا وقعت فيه</t>
  </si>
  <si>
    <t xml:space="preserve">القاعدة التي كتبتها لنفسي</t>
  </si>
  <si>
    <t xml:space="preserve">سجّلت المبلغ المحوّل من البوابة كمبيعات</t>
  </si>
  <si>
    <t xml:space="preserve">ظننت أن ما يدخل البنك هو الإيراد</t>
  </si>
  <si>
    <t xml:space="preserve">الإيراد يُقرأ من تقرير المنصة، والبنك من الكشف — ولا يُخلطان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</si>
</sst>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\-"/>
    <numFmt numFmtId="166" formatCode="0.0%"/>
    <numFmt numFmtId="167" formatCode="#,##0"/>
    <numFmt numFmtId="168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99"/>
        <bgColor rgb="FFFFFFCC"/>
      </patternFill>
    </fill>
    <fill>
      <patternFill patternType="solid">
        <fgColor rgb="FFE2EFDA"/>
        <bgColor rgb="FFD9E2F3"/>
      </patternFill>
    </fill>
    <fill>
      <patternFill patternType="solid">
        <fgColor rgb="FFD9E2F3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60"/>
  </cols>
  <sheetData>
    <row r="1" customFormat="false" ht="21.7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/>
      <c r="B2" s="3"/>
      <c r="C2" s="2"/>
    </row>
    <row r="3" customFormat="false" ht="15" hidden="false" customHeight="false" outlineLevel="0" collapsed="false">
      <c r="A3" s="2"/>
      <c r="B3" s="4" t="s">
        <v>1</v>
      </c>
      <c r="C3" s="2"/>
    </row>
    <row r="4" customFormat="false" ht="15" hidden="false" customHeight="false" outlineLevel="0" collapsed="false">
      <c r="A4" s="2" t="s">
        <v>2</v>
      </c>
      <c r="B4" s="3" t="s">
        <v>3</v>
      </c>
      <c r="C4" s="2"/>
    </row>
    <row r="5" customFormat="false" ht="15" hidden="false" customHeight="false" outlineLevel="0" collapsed="false">
      <c r="A5" s="2" t="s">
        <v>4</v>
      </c>
      <c r="B5" s="3" t="s">
        <v>5</v>
      </c>
      <c r="C5" s="2"/>
    </row>
    <row r="6" customFormat="false" ht="15" hidden="false" customHeight="false" outlineLevel="0" collapsed="false">
      <c r="A6" s="2" t="s">
        <v>6</v>
      </c>
      <c r="B6" s="3" t="s">
        <v>7</v>
      </c>
      <c r="C6" s="2"/>
    </row>
    <row r="7" customFormat="false" ht="15" hidden="false" customHeight="false" outlineLevel="0" collapsed="false">
      <c r="A7" s="2" t="s">
        <v>8</v>
      </c>
      <c r="B7" s="3" t="s">
        <v>9</v>
      </c>
      <c r="C7" s="2"/>
    </row>
    <row r="8" customFormat="false" ht="15" hidden="false" customHeight="false" outlineLevel="0" collapsed="false">
      <c r="A8" s="2" t="s">
        <v>10</v>
      </c>
      <c r="B8" s="3" t="s">
        <v>11</v>
      </c>
      <c r="C8" s="2"/>
    </row>
    <row r="9" customFormat="false" ht="15" hidden="false" customHeight="false" outlineLevel="0" collapsed="false">
      <c r="A9" s="2"/>
      <c r="B9" s="3"/>
      <c r="C9" s="2"/>
    </row>
    <row r="10" customFormat="false" ht="15" hidden="false" customHeight="false" outlineLevel="0" collapsed="false">
      <c r="A10" s="2"/>
      <c r="B10" s="4" t="s">
        <v>12</v>
      </c>
      <c r="C10" s="2"/>
    </row>
    <row r="11" customFormat="false" ht="15" hidden="false" customHeight="false" outlineLevel="0" collapsed="false">
      <c r="A11" s="2"/>
      <c r="B11" s="3" t="s">
        <v>13</v>
      </c>
      <c r="C11" s="2"/>
    </row>
    <row r="12" customFormat="false" ht="15" hidden="false" customHeight="false" outlineLevel="0" collapsed="false">
      <c r="A12" s="2"/>
      <c r="B12" s="3" t="s">
        <v>14</v>
      </c>
      <c r="C12" s="2"/>
    </row>
    <row r="13" customFormat="false" ht="15" hidden="false" customHeight="false" outlineLevel="0" collapsed="false">
      <c r="A13" s="2"/>
      <c r="B13" s="3" t="s">
        <v>15</v>
      </c>
      <c r="C13" s="2"/>
    </row>
    <row r="14" customFormat="false" ht="15" hidden="false" customHeight="false" outlineLevel="0" collapsed="false">
      <c r="A14" s="2"/>
      <c r="B14" s="3" t="s">
        <v>16</v>
      </c>
      <c r="C14" s="2"/>
    </row>
    <row r="15" customFormat="false" ht="15" hidden="false" customHeight="false" outlineLevel="0" collapsed="false">
      <c r="A15" s="2"/>
      <c r="B15" s="3"/>
      <c r="C15" s="2"/>
    </row>
    <row r="16" customFormat="false" ht="15" hidden="false" customHeight="false" outlineLevel="0" collapsed="false">
      <c r="A16" s="2"/>
      <c r="B16" s="4" t="s">
        <v>17</v>
      </c>
      <c r="C16" s="2"/>
    </row>
    <row r="17" customFormat="false" ht="15" hidden="false" customHeight="false" outlineLevel="0" collapsed="false">
      <c r="A17" s="2"/>
      <c r="B17" s="3" t="s">
        <v>18</v>
      </c>
      <c r="C17" s="2" t="s">
        <v>19</v>
      </c>
    </row>
    <row r="18" customFormat="false" ht="15" hidden="false" customHeight="false" outlineLevel="0" collapsed="false">
      <c r="A18" s="2"/>
      <c r="B18" s="3" t="s">
        <v>20</v>
      </c>
      <c r="C18" s="2" t="s">
        <v>21</v>
      </c>
    </row>
    <row r="19" customFormat="false" ht="15" hidden="false" customHeight="false" outlineLevel="0" collapsed="false">
      <c r="A19" s="2"/>
      <c r="B19" s="3" t="s">
        <v>22</v>
      </c>
      <c r="C19" s="2" t="s">
        <v>23</v>
      </c>
    </row>
    <row r="20" customFormat="false" ht="15" hidden="false" customHeight="false" outlineLevel="0" collapsed="false">
      <c r="A20" s="2"/>
      <c r="B20" s="3" t="s">
        <v>24</v>
      </c>
      <c r="C20" s="2" t="s">
        <v>25</v>
      </c>
    </row>
    <row r="21" customFormat="false" ht="15" hidden="false" customHeight="false" outlineLevel="0" collapsed="false">
      <c r="A21" s="2"/>
      <c r="B21" s="3" t="s">
        <v>26</v>
      </c>
      <c r="C21" s="2" t="s">
        <v>27</v>
      </c>
    </row>
    <row r="22" customFormat="false" ht="15" hidden="false" customHeight="false" outlineLevel="0" collapsed="false">
      <c r="A22" s="2"/>
      <c r="B22" s="3" t="s">
        <v>28</v>
      </c>
      <c r="C22" s="2" t="s">
        <v>29</v>
      </c>
    </row>
    <row r="23" customFormat="false" ht="15" hidden="false" customHeight="false" outlineLevel="0" collapsed="false">
      <c r="A23" s="2"/>
      <c r="B23" s="3"/>
      <c r="C23" s="2"/>
    </row>
    <row r="24" customFormat="false" ht="15" hidden="false" customHeight="false" outlineLevel="0" collapsed="false">
      <c r="A24" s="2"/>
      <c r="B24" s="3" t="s">
        <v>30</v>
      </c>
      <c r="C24" s="2"/>
    </row>
    <row r="25" customFormat="false" ht="15" hidden="false" customHeight="false" outlineLevel="0" collapsed="false">
      <c r="A25" s="2"/>
      <c r="B25" s="3" t="s">
        <v>18</v>
      </c>
      <c r="C25" s="2" t="s">
        <v>31</v>
      </c>
    </row>
    <row r="26" customFormat="false" ht="15" hidden="false" customHeight="false" outlineLevel="0" collapsed="false">
      <c r="A26" s="2"/>
      <c r="B26" s="3" t="s">
        <v>22</v>
      </c>
      <c r="C26" s="2" t="s">
        <v>32</v>
      </c>
    </row>
    <row r="27" customFormat="false" ht="15" hidden="false" customHeight="false" outlineLevel="0" collapsed="false">
      <c r="A27" s="2"/>
      <c r="B27" s="3" t="s">
        <v>24</v>
      </c>
      <c r="C27" s="2" t="s">
        <v>33</v>
      </c>
    </row>
    <row r="28" customFormat="false" ht="15" hidden="false" customHeight="false" outlineLevel="0" collapsed="false">
      <c r="A28" s="2"/>
      <c r="B28" s="3"/>
      <c r="C28" s="2"/>
    </row>
    <row r="29" customFormat="false" ht="23.85" hidden="false" customHeight="false" outlineLevel="0" collapsed="false">
      <c r="A29" s="2"/>
      <c r="B29" s="3" t="s">
        <v>34</v>
      </c>
      <c r="C29" s="2"/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46"/>
  </cols>
  <sheetData>
    <row r="1" customFormat="false" ht="21.75" hidden="false" customHeight="true" outlineLevel="0" collapsed="false">
      <c r="A1" s="1" t="s">
        <v>35</v>
      </c>
      <c r="B1" s="1"/>
      <c r="C1" s="1"/>
      <c r="D1" s="1"/>
      <c r="E1" s="1"/>
    </row>
    <row r="3" customFormat="false" ht="27.75" hidden="false" customHeight="true" outlineLevel="0" collapsed="false">
      <c r="A3" s="5" t="s">
        <v>36</v>
      </c>
      <c r="B3" s="5" t="s">
        <v>37</v>
      </c>
      <c r="C3" s="5" t="s">
        <v>38</v>
      </c>
      <c r="D3" s="5" t="s">
        <v>39</v>
      </c>
      <c r="E3" s="5" t="s">
        <v>40</v>
      </c>
    </row>
    <row r="4" customFormat="false" ht="15" hidden="false" customHeight="false" outlineLevel="0" collapsed="false">
      <c r="A4" s="6" t="n">
        <v>1010</v>
      </c>
      <c r="B4" s="6" t="s">
        <v>41</v>
      </c>
      <c r="C4" s="6" t="s">
        <v>42</v>
      </c>
      <c r="D4" s="6" t="s">
        <v>43</v>
      </c>
      <c r="E4" s="6"/>
    </row>
    <row r="5" customFormat="false" ht="15" hidden="false" customHeight="false" outlineLevel="0" collapsed="false">
      <c r="A5" s="6" t="n">
        <v>1020</v>
      </c>
      <c r="B5" s="6" t="s">
        <v>44</v>
      </c>
      <c r="C5" s="6" t="s">
        <v>42</v>
      </c>
      <c r="D5" s="6" t="s">
        <v>43</v>
      </c>
      <c r="E5" s="6"/>
    </row>
    <row r="6" customFormat="false" ht="15" hidden="false" customHeight="false" outlineLevel="0" collapsed="false">
      <c r="A6" s="6" t="n">
        <v>1110</v>
      </c>
      <c r="B6" s="6" t="s">
        <v>45</v>
      </c>
      <c r="C6" s="6" t="s">
        <v>42</v>
      </c>
      <c r="D6" s="6" t="s">
        <v>43</v>
      </c>
      <c r="E6" s="6" t="s">
        <v>46</v>
      </c>
    </row>
    <row r="7" customFormat="false" ht="15" hidden="false" customHeight="false" outlineLevel="0" collapsed="false">
      <c r="A7" s="6" t="n">
        <v>1120</v>
      </c>
      <c r="B7" s="6" t="s">
        <v>47</v>
      </c>
      <c r="C7" s="6" t="s">
        <v>42</v>
      </c>
      <c r="D7" s="6" t="s">
        <v>43</v>
      </c>
      <c r="E7" s="6"/>
    </row>
    <row r="8" customFormat="false" ht="15" hidden="false" customHeight="false" outlineLevel="0" collapsed="false">
      <c r="A8" s="6" t="n">
        <v>1130</v>
      </c>
      <c r="B8" s="6" t="s">
        <v>48</v>
      </c>
      <c r="C8" s="6" t="s">
        <v>42</v>
      </c>
      <c r="D8" s="6" t="s">
        <v>43</v>
      </c>
      <c r="E8" s="6"/>
    </row>
    <row r="9" customFormat="false" ht="15" hidden="false" customHeight="false" outlineLevel="0" collapsed="false">
      <c r="A9" s="6" t="n">
        <v>1200</v>
      </c>
      <c r="B9" s="6" t="s">
        <v>49</v>
      </c>
      <c r="C9" s="6" t="s">
        <v>42</v>
      </c>
      <c r="D9" s="6" t="s">
        <v>43</v>
      </c>
      <c r="E9" s="6" t="s">
        <v>50</v>
      </c>
    </row>
    <row r="10" customFormat="false" ht="15" hidden="false" customHeight="false" outlineLevel="0" collapsed="false">
      <c r="A10" s="6" t="n">
        <v>1300</v>
      </c>
      <c r="B10" s="6" t="s">
        <v>51</v>
      </c>
      <c r="C10" s="6" t="s">
        <v>42</v>
      </c>
      <c r="D10" s="6" t="s">
        <v>43</v>
      </c>
      <c r="E10" s="6"/>
    </row>
    <row r="11" customFormat="false" ht="15" hidden="false" customHeight="false" outlineLevel="0" collapsed="false">
      <c r="A11" s="6" t="n">
        <v>1400</v>
      </c>
      <c r="B11" s="6" t="s">
        <v>52</v>
      </c>
      <c r="C11" s="6" t="s">
        <v>42</v>
      </c>
      <c r="D11" s="6" t="s">
        <v>43</v>
      </c>
      <c r="E11" s="6" t="s">
        <v>53</v>
      </c>
    </row>
    <row r="12" customFormat="false" ht="15" hidden="false" customHeight="false" outlineLevel="0" collapsed="false">
      <c r="A12" s="6" t="n">
        <v>1500</v>
      </c>
      <c r="B12" s="6" t="s">
        <v>54</v>
      </c>
      <c r="C12" s="6" t="s">
        <v>42</v>
      </c>
      <c r="D12" s="6" t="s">
        <v>43</v>
      </c>
      <c r="E12" s="6"/>
    </row>
    <row r="13" customFormat="false" ht="15" hidden="false" customHeight="false" outlineLevel="0" collapsed="false">
      <c r="A13" s="6" t="n">
        <v>1510</v>
      </c>
      <c r="B13" s="6" t="s">
        <v>55</v>
      </c>
      <c r="C13" s="6" t="s">
        <v>56</v>
      </c>
      <c r="D13" s="6" t="s">
        <v>57</v>
      </c>
      <c r="E13" s="6"/>
    </row>
    <row r="14" customFormat="false" ht="15" hidden="false" customHeight="false" outlineLevel="0" collapsed="false">
      <c r="A14" s="6" t="n">
        <v>2010</v>
      </c>
      <c r="B14" s="6" t="s">
        <v>58</v>
      </c>
      <c r="C14" s="6" t="s">
        <v>59</v>
      </c>
      <c r="D14" s="6" t="s">
        <v>57</v>
      </c>
      <c r="E14" s="6"/>
    </row>
    <row r="15" customFormat="false" ht="15" hidden="false" customHeight="false" outlineLevel="0" collapsed="false">
      <c r="A15" s="6" t="n">
        <v>2020</v>
      </c>
      <c r="B15" s="6" t="s">
        <v>60</v>
      </c>
      <c r="C15" s="6" t="s">
        <v>59</v>
      </c>
      <c r="D15" s="6" t="s">
        <v>57</v>
      </c>
      <c r="E15" s="6"/>
    </row>
    <row r="16" customFormat="false" ht="15" hidden="false" customHeight="false" outlineLevel="0" collapsed="false">
      <c r="A16" s="6" t="n">
        <v>2100</v>
      </c>
      <c r="B16" s="6" t="s">
        <v>61</v>
      </c>
      <c r="C16" s="6" t="s">
        <v>59</v>
      </c>
      <c r="D16" s="6" t="s">
        <v>57</v>
      </c>
      <c r="E16" s="6" t="s">
        <v>62</v>
      </c>
    </row>
    <row r="17" customFormat="false" ht="15" hidden="false" customHeight="false" outlineLevel="0" collapsed="false">
      <c r="A17" s="6" t="n">
        <v>2200</v>
      </c>
      <c r="B17" s="6" t="s">
        <v>63</v>
      </c>
      <c r="C17" s="6" t="s">
        <v>59</v>
      </c>
      <c r="D17" s="6" t="s">
        <v>57</v>
      </c>
      <c r="E17" s="6"/>
    </row>
    <row r="18" customFormat="false" ht="15" hidden="false" customHeight="false" outlineLevel="0" collapsed="false">
      <c r="A18" s="6" t="n">
        <v>2300</v>
      </c>
      <c r="B18" s="6" t="s">
        <v>64</v>
      </c>
      <c r="C18" s="6" t="s">
        <v>59</v>
      </c>
      <c r="D18" s="6" t="s">
        <v>57</v>
      </c>
      <c r="E18" s="6"/>
    </row>
    <row r="19" customFormat="false" ht="15" hidden="false" customHeight="false" outlineLevel="0" collapsed="false">
      <c r="A19" s="6" t="n">
        <v>2400</v>
      </c>
      <c r="B19" s="6" t="s">
        <v>65</v>
      </c>
      <c r="C19" s="6" t="s">
        <v>59</v>
      </c>
      <c r="D19" s="6" t="s">
        <v>57</v>
      </c>
      <c r="E19" s="6"/>
    </row>
    <row r="20" customFormat="false" ht="15" hidden="false" customHeight="false" outlineLevel="0" collapsed="false">
      <c r="A20" s="6" t="n">
        <v>2500</v>
      </c>
      <c r="B20" s="6" t="s">
        <v>66</v>
      </c>
      <c r="C20" s="6" t="s">
        <v>59</v>
      </c>
      <c r="D20" s="6" t="s">
        <v>57</v>
      </c>
      <c r="E20" s="6"/>
    </row>
    <row r="21" customFormat="false" ht="15" hidden="false" customHeight="false" outlineLevel="0" collapsed="false">
      <c r="A21" s="6" t="n">
        <v>3010</v>
      </c>
      <c r="B21" s="6" t="s">
        <v>67</v>
      </c>
      <c r="C21" s="6" t="s">
        <v>68</v>
      </c>
      <c r="D21" s="6" t="s">
        <v>57</v>
      </c>
      <c r="E21" s="6"/>
    </row>
    <row r="22" customFormat="false" ht="15" hidden="false" customHeight="false" outlineLevel="0" collapsed="false">
      <c r="A22" s="6" t="n">
        <v>3020</v>
      </c>
      <c r="B22" s="6" t="s">
        <v>69</v>
      </c>
      <c r="C22" s="6" t="s">
        <v>68</v>
      </c>
      <c r="D22" s="6" t="s">
        <v>57</v>
      </c>
      <c r="E22" s="6"/>
    </row>
    <row r="23" customFormat="false" ht="15" hidden="false" customHeight="false" outlineLevel="0" collapsed="false">
      <c r="A23" s="6" t="n">
        <v>3030</v>
      </c>
      <c r="B23" s="6" t="s">
        <v>70</v>
      </c>
      <c r="C23" s="6" t="s">
        <v>71</v>
      </c>
      <c r="D23" s="6" t="s">
        <v>43</v>
      </c>
      <c r="E23" s="6"/>
    </row>
    <row r="24" customFormat="false" ht="15" hidden="false" customHeight="false" outlineLevel="0" collapsed="false">
      <c r="A24" s="6" t="n">
        <v>4010</v>
      </c>
      <c r="B24" s="6" t="s">
        <v>72</v>
      </c>
      <c r="C24" s="6" t="s">
        <v>73</v>
      </c>
      <c r="D24" s="6" t="s">
        <v>57</v>
      </c>
      <c r="E24" s="6" t="s">
        <v>74</v>
      </c>
    </row>
    <row r="25" customFormat="false" ht="15" hidden="false" customHeight="false" outlineLevel="0" collapsed="false">
      <c r="A25" s="6" t="n">
        <v>4020</v>
      </c>
      <c r="B25" s="6" t="s">
        <v>75</v>
      </c>
      <c r="C25" s="6" t="s">
        <v>76</v>
      </c>
      <c r="D25" s="6" t="s">
        <v>43</v>
      </c>
      <c r="E25" s="6" t="s">
        <v>77</v>
      </c>
    </row>
    <row r="26" customFormat="false" ht="15" hidden="false" customHeight="false" outlineLevel="0" collapsed="false">
      <c r="A26" s="6" t="n">
        <v>4030</v>
      </c>
      <c r="B26" s="6" t="s">
        <v>78</v>
      </c>
      <c r="C26" s="6" t="s">
        <v>76</v>
      </c>
      <c r="D26" s="6" t="s">
        <v>43</v>
      </c>
      <c r="E26" s="6"/>
    </row>
    <row r="27" customFormat="false" ht="15" hidden="false" customHeight="false" outlineLevel="0" collapsed="false">
      <c r="A27" s="6" t="n">
        <v>4040</v>
      </c>
      <c r="B27" s="6" t="s">
        <v>79</v>
      </c>
      <c r="C27" s="6" t="s">
        <v>73</v>
      </c>
      <c r="D27" s="6" t="s">
        <v>57</v>
      </c>
      <c r="E27" s="6"/>
    </row>
    <row r="28" customFormat="false" ht="15" hidden="false" customHeight="false" outlineLevel="0" collapsed="false">
      <c r="A28" s="6" t="n">
        <v>5010</v>
      </c>
      <c r="B28" s="6" t="s">
        <v>80</v>
      </c>
      <c r="C28" s="6" t="s">
        <v>81</v>
      </c>
      <c r="D28" s="6" t="s">
        <v>43</v>
      </c>
      <c r="E28" s="6"/>
    </row>
    <row r="29" customFormat="false" ht="15" hidden="false" customHeight="false" outlineLevel="0" collapsed="false">
      <c r="A29" s="6" t="n">
        <v>5020</v>
      </c>
      <c r="B29" s="6" t="s">
        <v>82</v>
      </c>
      <c r="C29" s="6" t="s">
        <v>81</v>
      </c>
      <c r="D29" s="6" t="s">
        <v>43</v>
      </c>
      <c r="E29" s="6"/>
    </row>
    <row r="30" customFormat="false" ht="15" hidden="false" customHeight="false" outlineLevel="0" collapsed="false">
      <c r="A30" s="6" t="n">
        <v>6010</v>
      </c>
      <c r="B30" s="6" t="s">
        <v>83</v>
      </c>
      <c r="C30" s="6" t="s">
        <v>81</v>
      </c>
      <c r="D30" s="6" t="s">
        <v>43</v>
      </c>
      <c r="E30" s="6"/>
    </row>
    <row r="31" customFormat="false" ht="15" hidden="false" customHeight="false" outlineLevel="0" collapsed="false">
      <c r="A31" s="6" t="n">
        <v>6020</v>
      </c>
      <c r="B31" s="6" t="s">
        <v>84</v>
      </c>
      <c r="C31" s="6" t="s">
        <v>81</v>
      </c>
      <c r="D31" s="6" t="s">
        <v>43</v>
      </c>
      <c r="E31" s="6"/>
    </row>
    <row r="32" customFormat="false" ht="15" hidden="false" customHeight="false" outlineLevel="0" collapsed="false">
      <c r="A32" s="6" t="n">
        <v>6030</v>
      </c>
      <c r="B32" s="6" t="s">
        <v>85</v>
      </c>
      <c r="C32" s="6" t="s">
        <v>81</v>
      </c>
      <c r="D32" s="6" t="s">
        <v>43</v>
      </c>
      <c r="E32" s="6"/>
    </row>
    <row r="33" customFormat="false" ht="15" hidden="false" customHeight="false" outlineLevel="0" collapsed="false">
      <c r="A33" s="6" t="n">
        <v>6110</v>
      </c>
      <c r="B33" s="6" t="s">
        <v>86</v>
      </c>
      <c r="C33" s="6" t="s">
        <v>81</v>
      </c>
      <c r="D33" s="6" t="s">
        <v>43</v>
      </c>
      <c r="E33" s="6"/>
    </row>
    <row r="34" customFormat="false" ht="15" hidden="false" customHeight="false" outlineLevel="0" collapsed="false">
      <c r="A34" s="6" t="n">
        <v>6210</v>
      </c>
      <c r="B34" s="6" t="s">
        <v>87</v>
      </c>
      <c r="C34" s="6" t="s">
        <v>81</v>
      </c>
      <c r="D34" s="6" t="s">
        <v>43</v>
      </c>
      <c r="E34" s="6"/>
    </row>
    <row r="35" customFormat="false" ht="15" hidden="false" customHeight="false" outlineLevel="0" collapsed="false">
      <c r="A35" s="6" t="n">
        <v>6220</v>
      </c>
      <c r="B35" s="6" t="s">
        <v>88</v>
      </c>
      <c r="C35" s="6" t="s">
        <v>81</v>
      </c>
      <c r="D35" s="6" t="s">
        <v>43</v>
      </c>
      <c r="E35" s="6"/>
    </row>
    <row r="36" customFormat="false" ht="15" hidden="false" customHeight="false" outlineLevel="0" collapsed="false">
      <c r="A36" s="6" t="n">
        <v>6230</v>
      </c>
      <c r="B36" s="6" t="s">
        <v>89</v>
      </c>
      <c r="C36" s="6" t="s">
        <v>81</v>
      </c>
      <c r="D36" s="6" t="s">
        <v>43</v>
      </c>
      <c r="E36" s="6"/>
    </row>
    <row r="37" customFormat="false" ht="15" hidden="false" customHeight="false" outlineLevel="0" collapsed="false">
      <c r="A37" s="6" t="n">
        <v>6240</v>
      </c>
      <c r="B37" s="6" t="s">
        <v>90</v>
      </c>
      <c r="C37" s="6" t="s">
        <v>81</v>
      </c>
      <c r="D37" s="6" t="s">
        <v>43</v>
      </c>
      <c r="E37" s="6"/>
    </row>
    <row r="38" customFormat="false" ht="15" hidden="false" customHeight="false" outlineLevel="0" collapsed="false">
      <c r="A38" s="6" t="n">
        <v>6250</v>
      </c>
      <c r="B38" s="6" t="s">
        <v>91</v>
      </c>
      <c r="C38" s="6" t="s">
        <v>81</v>
      </c>
      <c r="D38" s="6" t="s">
        <v>43</v>
      </c>
      <c r="E38" s="6"/>
    </row>
    <row r="39" customFormat="false" ht="15" hidden="false" customHeight="false" outlineLevel="0" collapsed="false">
      <c r="A39" s="6" t="n">
        <v>6260</v>
      </c>
      <c r="B39" s="6" t="s">
        <v>92</v>
      </c>
      <c r="C39" s="6" t="s">
        <v>81</v>
      </c>
      <c r="D39" s="6" t="s">
        <v>43</v>
      </c>
      <c r="E39" s="6" t="s">
        <v>93</v>
      </c>
    </row>
    <row r="40" customFormat="false" ht="15" hidden="false" customHeight="false" outlineLevel="0" collapsed="false">
      <c r="A40" s="6" t="n">
        <v>6270</v>
      </c>
      <c r="B40" s="6" t="s">
        <v>94</v>
      </c>
      <c r="C40" s="6" t="s">
        <v>81</v>
      </c>
      <c r="D40" s="6" t="s">
        <v>43</v>
      </c>
      <c r="E40" s="6" t="s">
        <v>95</v>
      </c>
    </row>
    <row r="41" customFormat="false" ht="15" hidden="false" customHeight="false" outlineLevel="0" collapsed="false">
      <c r="A41" s="6" t="n">
        <v>6300</v>
      </c>
      <c r="B41" s="6" t="s">
        <v>96</v>
      </c>
      <c r="C41" s="6" t="s">
        <v>81</v>
      </c>
      <c r="D41" s="6" t="s">
        <v>43</v>
      </c>
      <c r="E41" s="6"/>
    </row>
    <row r="42" customFormat="false" ht="15" hidden="false" customHeight="false" outlineLevel="0" collapsed="false">
      <c r="A42" s="6" t="n">
        <v>7010</v>
      </c>
      <c r="B42" s="6" t="s">
        <v>97</v>
      </c>
      <c r="C42" s="6" t="s">
        <v>81</v>
      </c>
      <c r="D42" s="6" t="s">
        <v>43</v>
      </c>
      <c r="E42" s="6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1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5" min="5" style="0" width="34"/>
    <col collapsed="false" customWidth="true" hidden="false" outlineLevel="0" max="7" min="6" style="0" width="15"/>
    <col collapsed="false" customWidth="true" hidden="false" outlineLevel="0" max="8" min="8" style="0" width="42"/>
  </cols>
  <sheetData>
    <row r="1" customFormat="false" ht="21.75" hidden="false" customHeight="true" outlineLevel="0" collapsed="false">
      <c r="A1" s="1" t="s">
        <v>98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7" t="s">
        <v>99</v>
      </c>
    </row>
    <row r="3" customFormat="false" ht="27.75" hidden="false" customHeight="true" outlineLevel="0" collapsed="false">
      <c r="A3" s="5" t="s">
        <v>100</v>
      </c>
      <c r="B3" s="5" t="s">
        <v>101</v>
      </c>
      <c r="C3" s="5" t="s">
        <v>102</v>
      </c>
      <c r="D3" s="5" t="s">
        <v>103</v>
      </c>
      <c r="E3" s="5" t="s">
        <v>37</v>
      </c>
      <c r="F3" s="5" t="s">
        <v>43</v>
      </c>
      <c r="G3" s="5" t="s">
        <v>57</v>
      </c>
      <c r="H3" s="5" t="s">
        <v>104</v>
      </c>
    </row>
    <row r="4" customFormat="false" ht="15" hidden="false" customHeight="false" outlineLevel="0" collapsed="false">
      <c r="A4" s="8" t="s">
        <v>105</v>
      </c>
      <c r="B4" s="8" t="s">
        <v>106</v>
      </c>
      <c r="C4" s="8" t="s">
        <v>107</v>
      </c>
      <c r="D4" s="8" t="n">
        <v>1010</v>
      </c>
      <c r="E4" s="6" t="str">
        <f aca="false">IFERROR(INDEX('دليل الحسابات'!$B$4:$B$42,MATCH(D4,'دليل الحسابات'!$A$4:$A$42,0)),"")</f>
        <v>البنك — الحساب الجاري</v>
      </c>
      <c r="F4" s="9" t="n">
        <v>150000</v>
      </c>
      <c r="G4" s="9"/>
      <c r="H4" s="8" t="s">
        <v>108</v>
      </c>
    </row>
    <row r="5" customFormat="false" ht="15" hidden="false" customHeight="false" outlineLevel="0" collapsed="false">
      <c r="A5" s="8" t="s">
        <v>105</v>
      </c>
      <c r="B5" s="8" t="s">
        <v>106</v>
      </c>
      <c r="C5" s="8" t="s">
        <v>107</v>
      </c>
      <c r="D5" s="8" t="n">
        <v>3010</v>
      </c>
      <c r="E5" s="6" t="str">
        <f aca="false">IFERROR(INDEX('دليل الحسابات'!$B$4:$B$42,MATCH(D5,'دليل الحسابات'!$A$4:$A$42,0)),"")</f>
        <v>رأس المال المدفوع</v>
      </c>
      <c r="F5" s="9"/>
      <c r="G5" s="9" t="n">
        <v>150000</v>
      </c>
      <c r="H5" s="8" t="s">
        <v>108</v>
      </c>
    </row>
    <row r="6" customFormat="false" ht="15" hidden="false" customHeight="false" outlineLevel="0" collapsed="false">
      <c r="A6" s="8" t="s">
        <v>105</v>
      </c>
      <c r="B6" s="8" t="s">
        <v>109</v>
      </c>
      <c r="C6" s="8" t="s">
        <v>110</v>
      </c>
      <c r="D6" s="8" t="n">
        <v>1010</v>
      </c>
      <c r="E6" s="6" t="str">
        <f aca="false">IFERROR(INDEX('دليل الحسابات'!$B$4:$B$42,MATCH(D6,'دليل الحسابات'!$A$4:$A$42,0)),"")</f>
        <v>البنك — الحساب الجاري</v>
      </c>
      <c r="F6" s="9" t="n">
        <v>50000</v>
      </c>
      <c r="G6" s="9"/>
      <c r="H6" s="8" t="s">
        <v>111</v>
      </c>
    </row>
    <row r="7" customFormat="false" ht="15" hidden="false" customHeight="false" outlineLevel="0" collapsed="false">
      <c r="A7" s="8" t="s">
        <v>105</v>
      </c>
      <c r="B7" s="8" t="s">
        <v>109</v>
      </c>
      <c r="C7" s="8" t="s">
        <v>110</v>
      </c>
      <c r="D7" s="8" t="n">
        <v>2200</v>
      </c>
      <c r="E7" s="6" t="str">
        <f aca="false">IFERROR(INDEX('دليل الحسابات'!$B$4:$B$42,MATCH(D7,'دليل الحسابات'!$A$4:$A$42,0)),"")</f>
        <v>قرض من طرف ذي علاقة</v>
      </c>
      <c r="F7" s="9"/>
      <c r="G7" s="9" t="n">
        <v>50000</v>
      </c>
      <c r="H7" s="8" t="s">
        <v>111</v>
      </c>
    </row>
    <row r="8" customFormat="false" ht="15" hidden="false" customHeight="false" outlineLevel="0" collapsed="false">
      <c r="A8" s="8" t="s">
        <v>112</v>
      </c>
      <c r="B8" s="8" t="s">
        <v>113</v>
      </c>
      <c r="C8" s="8" t="s">
        <v>114</v>
      </c>
      <c r="D8" s="8" t="n">
        <v>1200</v>
      </c>
      <c r="E8" s="6" t="str">
        <f aca="false">IFERROR(INDEX('دليل الحسابات'!$B$4:$B$42,MATCH(D8,'دليل الحسابات'!$A$4:$A$42,0)),"")</f>
        <v>المخزون</v>
      </c>
      <c r="F8" s="9" t="n">
        <v>60000</v>
      </c>
      <c r="G8" s="9"/>
      <c r="H8" s="8" t="s">
        <v>115</v>
      </c>
    </row>
    <row r="9" customFormat="false" ht="15" hidden="false" customHeight="false" outlineLevel="0" collapsed="false">
      <c r="A9" s="8" t="s">
        <v>112</v>
      </c>
      <c r="B9" s="8" t="s">
        <v>113</v>
      </c>
      <c r="C9" s="8" t="s">
        <v>114</v>
      </c>
      <c r="D9" s="8" t="n">
        <v>2010</v>
      </c>
      <c r="E9" s="6" t="str">
        <f aca="false">IFERROR(INDEX('دليل الحسابات'!$B$4:$B$42,MATCH(D9,'دليل الحسابات'!$A$4:$A$42,0)),"")</f>
        <v>الموردون</v>
      </c>
      <c r="F9" s="9"/>
      <c r="G9" s="9" t="n">
        <v>60000</v>
      </c>
      <c r="H9" s="8" t="s">
        <v>115</v>
      </c>
    </row>
    <row r="10" customFormat="false" ht="15" hidden="false" customHeight="false" outlineLevel="0" collapsed="false">
      <c r="A10" s="8" t="s">
        <v>112</v>
      </c>
      <c r="B10" s="8" t="s">
        <v>116</v>
      </c>
      <c r="C10" s="8" t="s">
        <v>117</v>
      </c>
      <c r="D10" s="8" t="n">
        <v>1400</v>
      </c>
      <c r="E10" s="6" t="str">
        <f aca="false">IFERROR(INDEX('دليل الحسابات'!$B$4:$B$42,MATCH(D10,'دليل الحسابات'!$A$4:$A$42,0)),"")</f>
        <v>ضريبة القيمة المضافة — المدخلات</v>
      </c>
      <c r="F10" s="9" t="n">
        <v>3000</v>
      </c>
      <c r="G10" s="9"/>
      <c r="H10" s="8" t="s">
        <v>118</v>
      </c>
    </row>
    <row r="11" customFormat="false" ht="15" hidden="false" customHeight="false" outlineLevel="0" collapsed="false">
      <c r="A11" s="8" t="s">
        <v>112</v>
      </c>
      <c r="B11" s="8" t="s">
        <v>116</v>
      </c>
      <c r="C11" s="8" t="s">
        <v>117</v>
      </c>
      <c r="D11" s="8" t="n">
        <v>2100</v>
      </c>
      <c r="E11" s="6" t="str">
        <f aca="false">IFERROR(INDEX('دليل الحسابات'!$B$4:$B$42,MATCH(D11,'دليل الحسابات'!$A$4:$A$42,0)),"")</f>
        <v>ضريبة القيمة المضافة — المخرجات</v>
      </c>
      <c r="F11" s="9"/>
      <c r="G11" s="9" t="n">
        <v>3000</v>
      </c>
      <c r="H11" s="8" t="s">
        <v>118</v>
      </c>
    </row>
    <row r="12" customFormat="false" ht="15" hidden="false" customHeight="false" outlineLevel="0" collapsed="false">
      <c r="A12" s="8" t="s">
        <v>119</v>
      </c>
      <c r="B12" s="8" t="s">
        <v>120</v>
      </c>
      <c r="C12" s="8" t="s">
        <v>121</v>
      </c>
      <c r="D12" s="8" t="n">
        <v>1200</v>
      </c>
      <c r="E12" s="6" t="str">
        <f aca="false">IFERROR(INDEX('دليل الحسابات'!$B$4:$B$42,MATCH(D12,'دليل الحسابات'!$A$4:$A$42,0)),"")</f>
        <v>المخزون</v>
      </c>
      <c r="F12" s="9" t="n">
        <v>9000</v>
      </c>
      <c r="G12" s="9"/>
      <c r="H12" s="8" t="s">
        <v>122</v>
      </c>
    </row>
    <row r="13" customFormat="false" ht="15" hidden="false" customHeight="false" outlineLevel="0" collapsed="false">
      <c r="A13" s="8" t="s">
        <v>119</v>
      </c>
      <c r="B13" s="8" t="s">
        <v>120</v>
      </c>
      <c r="C13" s="8" t="s">
        <v>121</v>
      </c>
      <c r="D13" s="8" t="n">
        <v>1010</v>
      </c>
      <c r="E13" s="6" t="str">
        <f aca="false">IFERROR(INDEX('دليل الحسابات'!$B$4:$B$42,MATCH(D13,'دليل الحسابات'!$A$4:$A$42,0)),"")</f>
        <v>البنك — الحساب الجاري</v>
      </c>
      <c r="F13" s="9"/>
      <c r="G13" s="9" t="n">
        <v>9000</v>
      </c>
      <c r="H13" s="8" t="s">
        <v>122</v>
      </c>
    </row>
    <row r="14" customFormat="false" ht="15" hidden="false" customHeight="false" outlineLevel="0" collapsed="false">
      <c r="A14" s="8" t="s">
        <v>123</v>
      </c>
      <c r="B14" s="8" t="s">
        <v>124</v>
      </c>
      <c r="C14" s="8" t="s">
        <v>125</v>
      </c>
      <c r="D14" s="8" t="n">
        <v>1300</v>
      </c>
      <c r="E14" s="6" t="str">
        <f aca="false">IFERROR(INDEX('دليل الحسابات'!$B$4:$B$42,MATCH(D14,'دليل الحسابات'!$A$4:$A$42,0)),"")</f>
        <v>مصروفات مدفوعة مقدماً</v>
      </c>
      <c r="F14" s="9" t="n">
        <v>18000</v>
      </c>
      <c r="G14" s="9"/>
      <c r="H14" s="8" t="s">
        <v>126</v>
      </c>
    </row>
    <row r="15" customFormat="false" ht="15" hidden="false" customHeight="false" outlineLevel="0" collapsed="false">
      <c r="A15" s="8" t="s">
        <v>123</v>
      </c>
      <c r="B15" s="8" t="s">
        <v>124</v>
      </c>
      <c r="C15" s="8" t="s">
        <v>125</v>
      </c>
      <c r="D15" s="8" t="n">
        <v>1400</v>
      </c>
      <c r="E15" s="6" t="str">
        <f aca="false">IFERROR(INDEX('دليل الحسابات'!$B$4:$B$42,MATCH(D15,'دليل الحسابات'!$A$4:$A$42,0)),"")</f>
        <v>ضريبة القيمة المضافة — المدخلات</v>
      </c>
      <c r="F15" s="9" t="n">
        <v>900</v>
      </c>
      <c r="G15" s="9"/>
      <c r="H15" s="8" t="s">
        <v>127</v>
      </c>
    </row>
    <row r="16" customFormat="false" ht="15" hidden="false" customHeight="false" outlineLevel="0" collapsed="false">
      <c r="A16" s="8" t="s">
        <v>123</v>
      </c>
      <c r="B16" s="8" t="s">
        <v>124</v>
      </c>
      <c r="C16" s="8" t="s">
        <v>125</v>
      </c>
      <c r="D16" s="8" t="n">
        <v>1010</v>
      </c>
      <c r="E16" s="6" t="str">
        <f aca="false">IFERROR(INDEX('دليل الحسابات'!$B$4:$B$42,MATCH(D16,'دليل الحسابات'!$A$4:$A$42,0)),"")</f>
        <v>البنك — الحساب الجاري</v>
      </c>
      <c r="F16" s="9"/>
      <c r="G16" s="9" t="n">
        <v>18900</v>
      </c>
      <c r="H16" s="8" t="s">
        <v>126</v>
      </c>
    </row>
    <row r="17" customFormat="false" ht="15" hidden="false" customHeight="false" outlineLevel="0" collapsed="false">
      <c r="A17" s="8" t="s">
        <v>128</v>
      </c>
      <c r="B17" s="8" t="s">
        <v>129</v>
      </c>
      <c r="C17" s="8" t="s">
        <v>130</v>
      </c>
      <c r="D17" s="8" t="n">
        <v>1500</v>
      </c>
      <c r="E17" s="6" t="str">
        <f aca="false">IFERROR(INDEX('دليل الحسابات'!$B$4:$B$42,MATCH(D17,'دليل الحسابات'!$A$4:$A$42,0)),"")</f>
        <v>المعدات والأجهزة</v>
      </c>
      <c r="F17" s="9" t="n">
        <v>24000</v>
      </c>
      <c r="G17" s="9"/>
      <c r="H17" s="8" t="s">
        <v>131</v>
      </c>
    </row>
    <row r="18" customFormat="false" ht="15" hidden="false" customHeight="false" outlineLevel="0" collapsed="false">
      <c r="A18" s="8" t="s">
        <v>128</v>
      </c>
      <c r="B18" s="8" t="s">
        <v>129</v>
      </c>
      <c r="C18" s="8" t="s">
        <v>130</v>
      </c>
      <c r="D18" s="8" t="n">
        <v>1400</v>
      </c>
      <c r="E18" s="6" t="str">
        <f aca="false">IFERROR(INDEX('دليل الحسابات'!$B$4:$B$42,MATCH(D18,'دليل الحسابات'!$A$4:$A$42,0)),"")</f>
        <v>ضريبة القيمة المضافة — المدخلات</v>
      </c>
      <c r="F18" s="9" t="n">
        <v>1200</v>
      </c>
      <c r="G18" s="9"/>
      <c r="H18" s="8" t="s">
        <v>132</v>
      </c>
    </row>
    <row r="19" customFormat="false" ht="15" hidden="false" customHeight="false" outlineLevel="0" collapsed="false">
      <c r="A19" s="8" t="s">
        <v>128</v>
      </c>
      <c r="B19" s="8" t="s">
        <v>129</v>
      </c>
      <c r="C19" s="8" t="s">
        <v>130</v>
      </c>
      <c r="D19" s="8" t="n">
        <v>1010</v>
      </c>
      <c r="E19" s="6" t="str">
        <f aca="false">IFERROR(INDEX('دليل الحسابات'!$B$4:$B$42,MATCH(D19,'دليل الحسابات'!$A$4:$A$42,0)),"")</f>
        <v>البنك — الحساب الجاري</v>
      </c>
      <c r="F19" s="9"/>
      <c r="G19" s="9" t="n">
        <v>25200</v>
      </c>
      <c r="H19" s="8" t="s">
        <v>131</v>
      </c>
    </row>
    <row r="20" customFormat="false" ht="15" hidden="false" customHeight="false" outlineLevel="0" collapsed="false">
      <c r="A20" s="8" t="s">
        <v>133</v>
      </c>
      <c r="B20" s="8" t="s">
        <v>134</v>
      </c>
      <c r="C20" s="8" t="s">
        <v>135</v>
      </c>
      <c r="D20" s="8" t="n">
        <v>6230</v>
      </c>
      <c r="E20" s="6" t="str">
        <f aca="false">IFERROR(INDEX('دليل الحسابات'!$B$4:$B$42,MATCH(D20,'دليل الحسابات'!$A$4:$A$42,0)),"")</f>
        <v>البرمجيات والاشتراكات</v>
      </c>
      <c r="F20" s="9" t="n">
        <v>1200</v>
      </c>
      <c r="G20" s="9"/>
      <c r="H20" s="8" t="s">
        <v>136</v>
      </c>
    </row>
    <row r="21" customFormat="false" ht="15" hidden="false" customHeight="false" outlineLevel="0" collapsed="false">
      <c r="A21" s="8" t="s">
        <v>133</v>
      </c>
      <c r="B21" s="8" t="s">
        <v>134</v>
      </c>
      <c r="C21" s="8" t="s">
        <v>135</v>
      </c>
      <c r="D21" s="8" t="n">
        <v>1400</v>
      </c>
      <c r="E21" s="6" t="str">
        <f aca="false">IFERROR(INDEX('دليل الحسابات'!$B$4:$B$42,MATCH(D21,'دليل الحسابات'!$A$4:$A$42,0)),"")</f>
        <v>ضريبة القيمة المضافة — المدخلات</v>
      </c>
      <c r="F21" s="9" t="n">
        <v>60</v>
      </c>
      <c r="G21" s="9"/>
      <c r="H21" s="8" t="s">
        <v>137</v>
      </c>
    </row>
    <row r="22" customFormat="false" ht="15" hidden="false" customHeight="false" outlineLevel="0" collapsed="false">
      <c r="A22" s="8" t="s">
        <v>133</v>
      </c>
      <c r="B22" s="8" t="s">
        <v>134</v>
      </c>
      <c r="C22" s="8" t="s">
        <v>135</v>
      </c>
      <c r="D22" s="8" t="n">
        <v>1010</v>
      </c>
      <c r="E22" s="6" t="str">
        <f aca="false">IFERROR(INDEX('دليل الحسابات'!$B$4:$B$42,MATCH(D22,'دليل الحسابات'!$A$4:$A$42,0)),"")</f>
        <v>البنك — الحساب الجاري</v>
      </c>
      <c r="F22" s="9"/>
      <c r="G22" s="9" t="n">
        <v>1260</v>
      </c>
      <c r="H22" s="8" t="s">
        <v>136</v>
      </c>
    </row>
    <row r="23" customFormat="false" ht="15" hidden="false" customHeight="false" outlineLevel="0" collapsed="false">
      <c r="A23" s="8" t="s">
        <v>138</v>
      </c>
      <c r="B23" s="8" t="s">
        <v>139</v>
      </c>
      <c r="C23" s="8" t="s">
        <v>140</v>
      </c>
      <c r="D23" s="8" t="n">
        <v>1110</v>
      </c>
      <c r="E23" s="6" t="str">
        <f aca="false">IFERROR(INDEX('دليل الحسابات'!$B$4:$B$42,MATCH(D23,'دليل الحسابات'!$A$4:$A$42,0)),"")</f>
        <v>مستحق من بوابة الدفع</v>
      </c>
      <c r="F23" s="9" t="n">
        <v>83580</v>
      </c>
      <c r="G23" s="9"/>
      <c r="H23" s="8" t="s">
        <v>141</v>
      </c>
    </row>
    <row r="24" customFormat="false" ht="15" hidden="false" customHeight="false" outlineLevel="0" collapsed="false">
      <c r="A24" s="8" t="s">
        <v>138</v>
      </c>
      <c r="B24" s="8" t="s">
        <v>139</v>
      </c>
      <c r="C24" s="8" t="s">
        <v>140</v>
      </c>
      <c r="D24" s="8" t="n">
        <v>4010</v>
      </c>
      <c r="E24" s="6" t="str">
        <f aca="false">IFERROR(INDEX('دليل الحسابات'!$B$4:$B$42,MATCH(D24,'دليل الحسابات'!$A$4:$A$42,0)),"")</f>
        <v>المبيعات</v>
      </c>
      <c r="F24" s="9"/>
      <c r="G24" s="9" t="n">
        <v>79600</v>
      </c>
      <c r="H24" s="8" t="s">
        <v>142</v>
      </c>
    </row>
    <row r="25" customFormat="false" ht="15" hidden="false" customHeight="false" outlineLevel="0" collapsed="false">
      <c r="A25" s="8" t="s">
        <v>138</v>
      </c>
      <c r="B25" s="8" t="s">
        <v>139</v>
      </c>
      <c r="C25" s="8" t="s">
        <v>140</v>
      </c>
      <c r="D25" s="8" t="n">
        <v>2100</v>
      </c>
      <c r="E25" s="6" t="str">
        <f aca="false">IFERROR(INDEX('دليل الحسابات'!$B$4:$B$42,MATCH(D25,'دليل الحسابات'!$A$4:$A$42,0)),"")</f>
        <v>ضريبة القيمة المضافة — المخرجات</v>
      </c>
      <c r="F25" s="9"/>
      <c r="G25" s="9" t="n">
        <v>3980</v>
      </c>
      <c r="H25" s="8" t="s">
        <v>143</v>
      </c>
    </row>
    <row r="26" customFormat="false" ht="15" hidden="false" customHeight="false" outlineLevel="0" collapsed="false">
      <c r="A26" s="8" t="s">
        <v>138</v>
      </c>
      <c r="B26" s="8" t="s">
        <v>144</v>
      </c>
      <c r="C26" s="8" t="s">
        <v>145</v>
      </c>
      <c r="D26" s="8" t="n">
        <v>1120</v>
      </c>
      <c r="E26" s="6" t="str">
        <f aca="false">IFERROR(INDEX('دليل الحسابات'!$B$4:$B$42,MATCH(D26,'دليل الحسابات'!$A$4:$A$42,0)),"")</f>
        <v>مستحق من شركة التوصيل</v>
      </c>
      <c r="F26" s="9" t="n">
        <v>20895</v>
      </c>
      <c r="G26" s="9"/>
      <c r="H26" s="8" t="s">
        <v>146</v>
      </c>
    </row>
    <row r="27" customFormat="false" ht="15" hidden="false" customHeight="false" outlineLevel="0" collapsed="false">
      <c r="A27" s="8" t="s">
        <v>138</v>
      </c>
      <c r="B27" s="8" t="s">
        <v>144</v>
      </c>
      <c r="C27" s="8" t="s">
        <v>145</v>
      </c>
      <c r="D27" s="8" t="n">
        <v>4010</v>
      </c>
      <c r="E27" s="6" t="str">
        <f aca="false">IFERROR(INDEX('دليل الحسابات'!$B$4:$B$42,MATCH(D27,'دليل الحسابات'!$A$4:$A$42,0)),"")</f>
        <v>المبيعات</v>
      </c>
      <c r="F27" s="9"/>
      <c r="G27" s="9" t="n">
        <v>19900</v>
      </c>
      <c r="H27" s="8" t="s">
        <v>147</v>
      </c>
    </row>
    <row r="28" customFormat="false" ht="15" hidden="false" customHeight="false" outlineLevel="0" collapsed="false">
      <c r="A28" s="8" t="s">
        <v>138</v>
      </c>
      <c r="B28" s="8" t="s">
        <v>144</v>
      </c>
      <c r="C28" s="8" t="s">
        <v>145</v>
      </c>
      <c r="D28" s="8" t="n">
        <v>2100</v>
      </c>
      <c r="E28" s="6" t="str">
        <f aca="false">IFERROR(INDEX('دليل الحسابات'!$B$4:$B$42,MATCH(D28,'دليل الحسابات'!$A$4:$A$42,0)),"")</f>
        <v>ضريبة القيمة المضافة — المخرجات</v>
      </c>
      <c r="F28" s="9"/>
      <c r="G28" s="9" t="n">
        <v>995</v>
      </c>
      <c r="H28" s="8" t="s">
        <v>148</v>
      </c>
    </row>
    <row r="29" customFormat="false" ht="15" hidden="false" customHeight="false" outlineLevel="0" collapsed="false">
      <c r="A29" s="8" t="s">
        <v>149</v>
      </c>
      <c r="B29" s="8" t="s">
        <v>150</v>
      </c>
      <c r="C29" s="8" t="s">
        <v>151</v>
      </c>
      <c r="D29" s="8" t="n">
        <v>1010</v>
      </c>
      <c r="E29" s="6" t="str">
        <f aca="false">IFERROR(INDEX('دليل الحسابات'!$B$4:$B$42,MATCH(D29,'دليل الحسابات'!$A$4:$A$42,0)),"")</f>
        <v>البنك — الحساب الجاري</v>
      </c>
      <c r="F29" s="9" t="n">
        <v>76893.6</v>
      </c>
      <c r="G29" s="9"/>
      <c r="H29" s="8" t="s">
        <v>152</v>
      </c>
    </row>
    <row r="30" customFormat="false" ht="15" hidden="false" customHeight="false" outlineLevel="0" collapsed="false">
      <c r="A30" s="8" t="s">
        <v>149</v>
      </c>
      <c r="B30" s="8" t="s">
        <v>150</v>
      </c>
      <c r="C30" s="8" t="s">
        <v>151</v>
      </c>
      <c r="D30" s="8" t="n">
        <v>6010</v>
      </c>
      <c r="E30" s="6" t="str">
        <f aca="false">IFERROR(INDEX('دليل الحسابات'!$B$4:$B$42,MATCH(D30,'دليل الحسابات'!$A$4:$A$42,0)),"")</f>
        <v>رسوم بوابة الدفع</v>
      </c>
      <c r="F30" s="9" t="n">
        <v>2388</v>
      </c>
      <c r="G30" s="9"/>
      <c r="H30" s="8" t="s">
        <v>153</v>
      </c>
    </row>
    <row r="31" customFormat="false" ht="15" hidden="false" customHeight="false" outlineLevel="0" collapsed="false">
      <c r="A31" s="8" t="s">
        <v>149</v>
      </c>
      <c r="B31" s="8" t="s">
        <v>150</v>
      </c>
      <c r="C31" s="8" t="s">
        <v>151</v>
      </c>
      <c r="D31" s="8" t="n">
        <v>1400</v>
      </c>
      <c r="E31" s="6" t="str">
        <f aca="false">IFERROR(INDEX('دليل الحسابات'!$B$4:$B$42,MATCH(D31,'دليل الحسابات'!$A$4:$A$42,0)),"")</f>
        <v>ضريبة القيمة المضافة — المدخلات</v>
      </c>
      <c r="F31" s="9" t="n">
        <v>119.4</v>
      </c>
      <c r="G31" s="9"/>
      <c r="H31" s="8" t="s">
        <v>154</v>
      </c>
    </row>
    <row r="32" customFormat="false" ht="15" hidden="false" customHeight="false" outlineLevel="0" collapsed="false">
      <c r="A32" s="8" t="s">
        <v>149</v>
      </c>
      <c r="B32" s="8" t="s">
        <v>150</v>
      </c>
      <c r="C32" s="8" t="s">
        <v>151</v>
      </c>
      <c r="D32" s="8" t="n">
        <v>4020</v>
      </c>
      <c r="E32" s="6" t="str">
        <f aca="false">IFERROR(INDEX('دليل الحسابات'!$B$4:$B$42,MATCH(D32,'دليل الحسابات'!$A$4:$A$42,0)),"")</f>
        <v>مردودات المبيعات</v>
      </c>
      <c r="F32" s="9" t="n">
        <v>3980</v>
      </c>
      <c r="G32" s="9"/>
      <c r="H32" s="8" t="s">
        <v>155</v>
      </c>
    </row>
    <row r="33" customFormat="false" ht="15" hidden="false" customHeight="false" outlineLevel="0" collapsed="false">
      <c r="A33" s="8" t="s">
        <v>149</v>
      </c>
      <c r="B33" s="8" t="s">
        <v>150</v>
      </c>
      <c r="C33" s="8" t="s">
        <v>151</v>
      </c>
      <c r="D33" s="8" t="n">
        <v>2100</v>
      </c>
      <c r="E33" s="6" t="str">
        <f aca="false">IFERROR(INDEX('دليل الحسابات'!$B$4:$B$42,MATCH(D33,'دليل الحسابات'!$A$4:$A$42,0)),"")</f>
        <v>ضريبة القيمة المضافة — المخرجات</v>
      </c>
      <c r="F33" s="9" t="n">
        <v>199</v>
      </c>
      <c r="G33" s="9"/>
      <c r="H33" s="8" t="s">
        <v>156</v>
      </c>
    </row>
    <row r="34" customFormat="false" ht="15" hidden="false" customHeight="false" outlineLevel="0" collapsed="false">
      <c r="A34" s="8" t="s">
        <v>149</v>
      </c>
      <c r="B34" s="8" t="s">
        <v>150</v>
      </c>
      <c r="C34" s="8" t="s">
        <v>151</v>
      </c>
      <c r="D34" s="8" t="n">
        <v>1110</v>
      </c>
      <c r="E34" s="6" t="str">
        <f aca="false">IFERROR(INDEX('دليل الحسابات'!$B$4:$B$42,MATCH(D34,'دليل الحسابات'!$A$4:$A$42,0)),"")</f>
        <v>مستحق من بوابة الدفع</v>
      </c>
      <c r="F34" s="9"/>
      <c r="G34" s="9" t="n">
        <v>83580</v>
      </c>
      <c r="H34" s="8" t="s">
        <v>157</v>
      </c>
    </row>
    <row r="35" customFormat="false" ht="15" hidden="false" customHeight="false" outlineLevel="0" collapsed="false">
      <c r="A35" s="8" t="s">
        <v>158</v>
      </c>
      <c r="B35" s="8" t="s">
        <v>159</v>
      </c>
      <c r="C35" s="8" t="s">
        <v>160</v>
      </c>
      <c r="D35" s="8" t="n">
        <v>1010</v>
      </c>
      <c r="E35" s="6" t="str">
        <f aca="false">IFERROR(INDEX('دليل الحسابات'!$B$4:$B$42,MATCH(D35,'دليل الحسابات'!$A$4:$A$42,0)),"")</f>
        <v>البنك — الحساب الجاري</v>
      </c>
      <c r="F35" s="9" t="n">
        <v>19320</v>
      </c>
      <c r="G35" s="9"/>
      <c r="H35" s="8" t="s">
        <v>161</v>
      </c>
    </row>
    <row r="36" customFormat="false" ht="15" hidden="false" customHeight="false" outlineLevel="0" collapsed="false">
      <c r="A36" s="8" t="s">
        <v>158</v>
      </c>
      <c r="B36" s="8" t="s">
        <v>159</v>
      </c>
      <c r="C36" s="8" t="s">
        <v>160</v>
      </c>
      <c r="D36" s="8" t="n">
        <v>6020</v>
      </c>
      <c r="E36" s="6" t="str">
        <f aca="false">IFERROR(INDEX('دليل الحسابات'!$B$4:$B$42,MATCH(D36,'دليل الحسابات'!$A$4:$A$42,0)),"")</f>
        <v>مصاريف التوصيل والشحن</v>
      </c>
      <c r="F36" s="9" t="n">
        <v>1500</v>
      </c>
      <c r="G36" s="9"/>
      <c r="H36" s="8" t="s">
        <v>162</v>
      </c>
    </row>
    <row r="37" customFormat="false" ht="15" hidden="false" customHeight="false" outlineLevel="0" collapsed="false">
      <c r="A37" s="8" t="s">
        <v>158</v>
      </c>
      <c r="B37" s="8" t="s">
        <v>159</v>
      </c>
      <c r="C37" s="8" t="s">
        <v>160</v>
      </c>
      <c r="D37" s="8" t="n">
        <v>1400</v>
      </c>
      <c r="E37" s="6" t="str">
        <f aca="false">IFERROR(INDEX('دليل الحسابات'!$B$4:$B$42,MATCH(D37,'دليل الحسابات'!$A$4:$A$42,0)),"")</f>
        <v>ضريبة القيمة المضافة — المدخلات</v>
      </c>
      <c r="F37" s="9" t="n">
        <v>75</v>
      </c>
      <c r="G37" s="9"/>
      <c r="H37" s="8" t="s">
        <v>163</v>
      </c>
    </row>
    <row r="38" customFormat="false" ht="15" hidden="false" customHeight="false" outlineLevel="0" collapsed="false">
      <c r="A38" s="8" t="s">
        <v>158</v>
      </c>
      <c r="B38" s="8" t="s">
        <v>159</v>
      </c>
      <c r="C38" s="8" t="s">
        <v>160</v>
      </c>
      <c r="D38" s="8" t="n">
        <v>1120</v>
      </c>
      <c r="E38" s="6" t="str">
        <f aca="false">IFERROR(INDEX('دليل الحسابات'!$B$4:$B$42,MATCH(D38,'دليل الحسابات'!$A$4:$A$42,0)),"")</f>
        <v>مستحق من شركة التوصيل</v>
      </c>
      <c r="F38" s="9"/>
      <c r="G38" s="9" t="n">
        <v>20895</v>
      </c>
      <c r="H38" s="8" t="s">
        <v>164</v>
      </c>
    </row>
    <row r="39" customFormat="false" ht="15" hidden="false" customHeight="false" outlineLevel="0" collapsed="false">
      <c r="A39" s="8" t="s">
        <v>138</v>
      </c>
      <c r="B39" s="8" t="s">
        <v>165</v>
      </c>
      <c r="C39" s="8" t="s">
        <v>166</v>
      </c>
      <c r="D39" s="8" t="n">
        <v>6110</v>
      </c>
      <c r="E39" s="6" t="str">
        <f aca="false">IFERROR(INDEX('دليل الحسابات'!$B$4:$B$42,MATCH(D39,'دليل الحسابات'!$A$4:$A$42,0)),"")</f>
        <v>مصروف تسويق وإعلان</v>
      </c>
      <c r="F39" s="9" t="n">
        <v>15000</v>
      </c>
      <c r="G39" s="9"/>
      <c r="H39" s="8" t="s">
        <v>167</v>
      </c>
    </row>
    <row r="40" customFormat="false" ht="15" hidden="false" customHeight="false" outlineLevel="0" collapsed="false">
      <c r="A40" s="8" t="s">
        <v>138</v>
      </c>
      <c r="B40" s="8" t="s">
        <v>165</v>
      </c>
      <c r="C40" s="8" t="s">
        <v>166</v>
      </c>
      <c r="D40" s="8" t="n">
        <v>1010</v>
      </c>
      <c r="E40" s="6" t="str">
        <f aca="false">IFERROR(INDEX('دليل الحسابات'!$B$4:$B$42,MATCH(D40,'دليل الحسابات'!$A$4:$A$42,0)),"")</f>
        <v>البنك — الحساب الجاري</v>
      </c>
      <c r="F40" s="9"/>
      <c r="G40" s="9" t="n">
        <v>15000</v>
      </c>
      <c r="H40" s="8" t="s">
        <v>167</v>
      </c>
    </row>
    <row r="41" customFormat="false" ht="15" hidden="false" customHeight="false" outlineLevel="0" collapsed="false">
      <c r="A41" s="8" t="s">
        <v>138</v>
      </c>
      <c r="B41" s="8" t="s">
        <v>168</v>
      </c>
      <c r="C41" s="8" t="s">
        <v>169</v>
      </c>
      <c r="D41" s="8" t="n">
        <v>1400</v>
      </c>
      <c r="E41" s="6" t="str">
        <f aca="false">IFERROR(INDEX('دليل الحسابات'!$B$4:$B$42,MATCH(D41,'دليل الحسابات'!$A$4:$A$42,0)),"")</f>
        <v>ضريبة القيمة المضافة — المدخلات</v>
      </c>
      <c r="F41" s="9" t="n">
        <v>750</v>
      </c>
      <c r="G41" s="9"/>
      <c r="H41" s="8" t="s">
        <v>170</v>
      </c>
    </row>
    <row r="42" customFormat="false" ht="15" hidden="false" customHeight="false" outlineLevel="0" collapsed="false">
      <c r="A42" s="8" t="s">
        <v>138</v>
      </c>
      <c r="B42" s="8" t="s">
        <v>168</v>
      </c>
      <c r="C42" s="8" t="s">
        <v>169</v>
      </c>
      <c r="D42" s="8" t="n">
        <v>2100</v>
      </c>
      <c r="E42" s="6" t="str">
        <f aca="false">IFERROR(INDEX('دليل الحسابات'!$B$4:$B$42,MATCH(D42,'دليل الحسابات'!$A$4:$A$42,0)),"")</f>
        <v>ضريبة القيمة المضافة — المخرجات</v>
      </c>
      <c r="F42" s="9"/>
      <c r="G42" s="9" t="n">
        <v>750</v>
      </c>
      <c r="H42" s="8" t="s">
        <v>170</v>
      </c>
    </row>
    <row r="43" customFormat="false" ht="15" hidden="false" customHeight="false" outlineLevel="0" collapsed="false">
      <c r="A43" s="8" t="s">
        <v>149</v>
      </c>
      <c r="B43" s="8" t="s">
        <v>171</v>
      </c>
      <c r="C43" s="8" t="s">
        <v>172</v>
      </c>
      <c r="D43" s="8" t="n">
        <v>6210</v>
      </c>
      <c r="E43" s="6" t="str">
        <f aca="false">IFERROR(INDEX('دليل الحسابات'!$B$4:$B$42,MATCH(D43,'دليل الحسابات'!$A$4:$A$42,0)),"")</f>
        <v>الرواتب والأجور</v>
      </c>
      <c r="F43" s="9" t="n">
        <v>12000</v>
      </c>
      <c r="G43" s="9"/>
      <c r="H43" s="8" t="s">
        <v>173</v>
      </c>
    </row>
    <row r="44" customFormat="false" ht="15" hidden="false" customHeight="false" outlineLevel="0" collapsed="false">
      <c r="A44" s="8" t="s">
        <v>149</v>
      </c>
      <c r="B44" s="8" t="s">
        <v>171</v>
      </c>
      <c r="C44" s="8" t="s">
        <v>172</v>
      </c>
      <c r="D44" s="8" t="n">
        <v>1010</v>
      </c>
      <c r="E44" s="6" t="str">
        <f aca="false">IFERROR(INDEX('دليل الحسابات'!$B$4:$B$42,MATCH(D44,'دليل الحسابات'!$A$4:$A$42,0)),"")</f>
        <v>البنك — الحساب الجاري</v>
      </c>
      <c r="F44" s="9"/>
      <c r="G44" s="9" t="n">
        <v>12000</v>
      </c>
      <c r="H44" s="8" t="s">
        <v>173</v>
      </c>
    </row>
    <row r="45" customFormat="false" ht="15" hidden="false" customHeight="false" outlineLevel="0" collapsed="false">
      <c r="A45" s="8" t="s">
        <v>158</v>
      </c>
      <c r="B45" s="8" t="s">
        <v>174</v>
      </c>
      <c r="C45" s="8" t="s">
        <v>175</v>
      </c>
      <c r="D45" s="8" t="n">
        <v>2010</v>
      </c>
      <c r="E45" s="6" t="str">
        <f aca="false">IFERROR(INDEX('دليل الحسابات'!$B$4:$B$42,MATCH(D45,'دليل الحسابات'!$A$4:$A$42,0)),"")</f>
        <v>الموردون</v>
      </c>
      <c r="F45" s="9" t="n">
        <v>30000</v>
      </c>
      <c r="G45" s="9"/>
      <c r="H45" s="8" t="s">
        <v>176</v>
      </c>
    </row>
    <row r="46" customFormat="false" ht="15" hidden="false" customHeight="false" outlineLevel="0" collapsed="false">
      <c r="A46" s="8" t="s">
        <v>158</v>
      </c>
      <c r="B46" s="8" t="s">
        <v>174</v>
      </c>
      <c r="C46" s="8" t="s">
        <v>175</v>
      </c>
      <c r="D46" s="8" t="n">
        <v>1010</v>
      </c>
      <c r="E46" s="6" t="str">
        <f aca="false">IFERROR(INDEX('دليل الحسابات'!$B$4:$B$42,MATCH(D46,'دليل الحسابات'!$A$4:$A$42,0)),"")</f>
        <v>البنك — الحساب الجاري</v>
      </c>
      <c r="F46" s="9"/>
      <c r="G46" s="9" t="n">
        <v>30000</v>
      </c>
      <c r="H46" s="8" t="s">
        <v>176</v>
      </c>
    </row>
    <row r="47" customFormat="false" ht="15" hidden="false" customHeight="false" outlineLevel="0" collapsed="false">
      <c r="A47" s="8" t="s">
        <v>138</v>
      </c>
      <c r="B47" s="8" t="s">
        <v>177</v>
      </c>
      <c r="C47" s="8" t="s">
        <v>178</v>
      </c>
      <c r="D47" s="8" t="n">
        <v>5010</v>
      </c>
      <c r="E47" s="6" t="str">
        <f aca="false">IFERROR(INDEX('دليل الحسابات'!$B$4:$B$42,MATCH(D47,'دليل الحسابات'!$A$4:$A$42,0)),"")</f>
        <v>تكلفة البضاعة المباعة</v>
      </c>
      <c r="F47" s="9" t="n">
        <v>34500</v>
      </c>
      <c r="G47" s="9"/>
      <c r="H47" s="8" t="s">
        <v>179</v>
      </c>
    </row>
    <row r="48" customFormat="false" ht="15" hidden="false" customHeight="false" outlineLevel="0" collapsed="false">
      <c r="A48" s="8" t="s">
        <v>138</v>
      </c>
      <c r="B48" s="8" t="s">
        <v>177</v>
      </c>
      <c r="C48" s="8" t="s">
        <v>178</v>
      </c>
      <c r="D48" s="8" t="n">
        <v>1200</v>
      </c>
      <c r="E48" s="6" t="str">
        <f aca="false">IFERROR(INDEX('دليل الحسابات'!$B$4:$B$42,MATCH(D48,'دليل الحسابات'!$A$4:$A$42,0)),"")</f>
        <v>المخزون</v>
      </c>
      <c r="F48" s="9"/>
      <c r="G48" s="9" t="n">
        <v>34500</v>
      </c>
      <c r="H48" s="8" t="s">
        <v>179</v>
      </c>
    </row>
    <row r="49" customFormat="false" ht="15" hidden="false" customHeight="false" outlineLevel="0" collapsed="false">
      <c r="A49" s="8" t="s">
        <v>138</v>
      </c>
      <c r="B49" s="8" t="s">
        <v>180</v>
      </c>
      <c r="C49" s="8" t="s">
        <v>181</v>
      </c>
      <c r="D49" s="8" t="n">
        <v>1200</v>
      </c>
      <c r="E49" s="6" t="str">
        <f aca="false">IFERROR(INDEX('دليل الحسابات'!$B$4:$B$42,MATCH(D49,'دليل الحسابات'!$A$4:$A$42,0)),"")</f>
        <v>المخزون</v>
      </c>
      <c r="F49" s="9" t="n">
        <v>1380</v>
      </c>
      <c r="G49" s="9"/>
      <c r="H49" s="8" t="s">
        <v>182</v>
      </c>
    </row>
    <row r="50" customFormat="false" ht="15" hidden="false" customHeight="false" outlineLevel="0" collapsed="false">
      <c r="A50" s="8" t="s">
        <v>138</v>
      </c>
      <c r="B50" s="8" t="s">
        <v>180</v>
      </c>
      <c r="C50" s="8" t="s">
        <v>181</v>
      </c>
      <c r="D50" s="8" t="n">
        <v>5010</v>
      </c>
      <c r="E50" s="6" t="str">
        <f aca="false">IFERROR(INDEX('دليل الحسابات'!$B$4:$B$42,MATCH(D50,'دليل الحسابات'!$A$4:$A$42,0)),"")</f>
        <v>تكلفة البضاعة المباعة</v>
      </c>
      <c r="F50" s="9"/>
      <c r="G50" s="9" t="n">
        <v>1380</v>
      </c>
      <c r="H50" s="8" t="s">
        <v>182</v>
      </c>
    </row>
    <row r="51" customFormat="false" ht="15" hidden="false" customHeight="false" outlineLevel="0" collapsed="false">
      <c r="A51" s="8" t="s">
        <v>138</v>
      </c>
      <c r="B51" s="8" t="s">
        <v>183</v>
      </c>
      <c r="C51" s="8" t="s">
        <v>184</v>
      </c>
      <c r="D51" s="8" t="n">
        <v>6300</v>
      </c>
      <c r="E51" s="6" t="str">
        <f aca="false">IFERROR(INDEX('دليل الحسابات'!$B$4:$B$42,MATCH(D51,'دليل الحسابات'!$A$4:$A$42,0)),"")</f>
        <v>مصروف الإهلاك</v>
      </c>
      <c r="F51" s="9" t="n">
        <v>500</v>
      </c>
      <c r="G51" s="9"/>
      <c r="H51" s="8" t="s">
        <v>185</v>
      </c>
    </row>
    <row r="52" customFormat="false" ht="15" hidden="false" customHeight="false" outlineLevel="0" collapsed="false">
      <c r="A52" s="8" t="s">
        <v>138</v>
      </c>
      <c r="B52" s="8" t="s">
        <v>183</v>
      </c>
      <c r="C52" s="8" t="s">
        <v>184</v>
      </c>
      <c r="D52" s="8" t="n">
        <v>1510</v>
      </c>
      <c r="E52" s="6" t="str">
        <f aca="false">IFERROR(INDEX('دليل الحسابات'!$B$4:$B$42,MATCH(D52,'دليل الحسابات'!$A$4:$A$42,0)),"")</f>
        <v>مجمع إهلاك المعدات</v>
      </c>
      <c r="F52" s="9"/>
      <c r="G52" s="9" t="n">
        <v>500</v>
      </c>
      <c r="H52" s="8" t="s">
        <v>185</v>
      </c>
    </row>
    <row r="53" customFormat="false" ht="15" hidden="false" customHeight="false" outlineLevel="0" collapsed="false">
      <c r="A53" s="8" t="s">
        <v>138</v>
      </c>
      <c r="B53" s="8" t="s">
        <v>186</v>
      </c>
      <c r="C53" s="8" t="s">
        <v>187</v>
      </c>
      <c r="D53" s="8" t="n">
        <v>6220</v>
      </c>
      <c r="E53" s="6" t="str">
        <f aca="false">IFERROR(INDEX('دليل الحسابات'!$B$4:$B$42,MATCH(D53,'دليل الحسابات'!$A$4:$A$42,0)),"")</f>
        <v>الإيجار</v>
      </c>
      <c r="F53" s="9" t="n">
        <v>3000</v>
      </c>
      <c r="G53" s="9"/>
      <c r="H53" s="8" t="s">
        <v>188</v>
      </c>
    </row>
    <row r="54" customFormat="false" ht="15" hidden="false" customHeight="false" outlineLevel="0" collapsed="false">
      <c r="A54" s="8" t="s">
        <v>138</v>
      </c>
      <c r="B54" s="8" t="s">
        <v>186</v>
      </c>
      <c r="C54" s="8" t="s">
        <v>187</v>
      </c>
      <c r="D54" s="8" t="n">
        <v>1300</v>
      </c>
      <c r="E54" s="6" t="str">
        <f aca="false">IFERROR(INDEX('دليل الحسابات'!$B$4:$B$42,MATCH(D54,'دليل الحسابات'!$A$4:$A$42,0)),"")</f>
        <v>مصروفات مدفوعة مقدماً</v>
      </c>
      <c r="F54" s="9"/>
      <c r="G54" s="9" t="n">
        <v>3000</v>
      </c>
      <c r="H54" s="8" t="s">
        <v>188</v>
      </c>
    </row>
    <row r="55" customFormat="false" ht="15" hidden="false" customHeight="false" outlineLevel="0" collapsed="false">
      <c r="A55" s="8" t="s">
        <v>138</v>
      </c>
      <c r="B55" s="8" t="s">
        <v>189</v>
      </c>
      <c r="C55" s="8" t="s">
        <v>190</v>
      </c>
      <c r="D55" s="8" t="n">
        <v>6240</v>
      </c>
      <c r="E55" s="6" t="str">
        <f aca="false">IFERROR(INDEX('دليل الحسابات'!$B$4:$B$42,MATCH(D55,'دليل الحسابات'!$A$4:$A$42,0)),"")</f>
        <v>أتعاب مهنية</v>
      </c>
      <c r="F55" s="9" t="n">
        <v>2500</v>
      </c>
      <c r="G55" s="9"/>
      <c r="H55" s="8" t="s">
        <v>191</v>
      </c>
    </row>
    <row r="56" customFormat="false" ht="15" hidden="false" customHeight="false" outlineLevel="0" collapsed="false">
      <c r="A56" s="8" t="s">
        <v>138</v>
      </c>
      <c r="B56" s="8" t="s">
        <v>189</v>
      </c>
      <c r="C56" s="8" t="s">
        <v>190</v>
      </c>
      <c r="D56" s="8" t="n">
        <v>2020</v>
      </c>
      <c r="E56" s="6" t="str">
        <f aca="false">IFERROR(INDEX('دليل الحسابات'!$B$4:$B$42,MATCH(D56,'دليل الحسابات'!$A$4:$A$42,0)),"")</f>
        <v>مصروفات مستحقة</v>
      </c>
      <c r="F56" s="9"/>
      <c r="G56" s="9" t="n">
        <v>2500</v>
      </c>
      <c r="H56" s="8" t="s">
        <v>191</v>
      </c>
    </row>
    <row r="57" customFormat="false" ht="15" hidden="false" customHeight="false" outlineLevel="0" collapsed="false">
      <c r="A57" s="8"/>
      <c r="B57" s="8"/>
      <c r="C57" s="8"/>
      <c r="D57" s="8"/>
      <c r="E57" s="6" t="str">
        <f aca="false">IFERROR(INDEX('دليل الحسابات'!$B$4:$B$42,MATCH(D57,'دليل الحسابات'!$A$4:$A$42,0)),"")</f>
        <v/>
      </c>
      <c r="F57" s="9"/>
      <c r="G57" s="9"/>
      <c r="H57" s="8"/>
    </row>
    <row r="58" customFormat="false" ht="15" hidden="false" customHeight="false" outlineLevel="0" collapsed="false">
      <c r="A58" s="8"/>
      <c r="B58" s="8"/>
      <c r="C58" s="8"/>
      <c r="D58" s="8"/>
      <c r="E58" s="6" t="str">
        <f aca="false">IFERROR(INDEX('دليل الحسابات'!$B$4:$B$42,MATCH(D58,'دليل الحسابات'!$A$4:$A$42,0)),"")</f>
        <v/>
      </c>
      <c r="F58" s="9"/>
      <c r="G58" s="9"/>
      <c r="H58" s="8"/>
    </row>
    <row r="59" customFormat="false" ht="15" hidden="false" customHeight="false" outlineLevel="0" collapsed="false">
      <c r="A59" s="8"/>
      <c r="B59" s="8"/>
      <c r="C59" s="8"/>
      <c r="D59" s="8"/>
      <c r="E59" s="6" t="str">
        <f aca="false">IFERROR(INDEX('دليل الحسابات'!$B$4:$B$42,MATCH(D59,'دليل الحسابات'!$A$4:$A$42,0)),"")</f>
        <v/>
      </c>
      <c r="F59" s="9"/>
      <c r="G59" s="9"/>
      <c r="H59" s="8"/>
    </row>
    <row r="60" customFormat="false" ht="15" hidden="false" customHeight="false" outlineLevel="0" collapsed="false">
      <c r="A60" s="8"/>
      <c r="B60" s="8"/>
      <c r="C60" s="8"/>
      <c r="D60" s="8"/>
      <c r="E60" s="6" t="str">
        <f aca="false">IFERROR(INDEX('دليل الحسابات'!$B$4:$B$42,MATCH(D60,'دليل الحسابات'!$A$4:$A$42,0)),"")</f>
        <v/>
      </c>
      <c r="F60" s="9"/>
      <c r="G60" s="9"/>
      <c r="H60" s="8"/>
    </row>
    <row r="61" customFormat="false" ht="15" hidden="false" customHeight="false" outlineLevel="0" collapsed="false">
      <c r="A61" s="8"/>
      <c r="B61" s="8"/>
      <c r="C61" s="8"/>
      <c r="D61" s="8"/>
      <c r="E61" s="6" t="str">
        <f aca="false">IFERROR(INDEX('دليل الحسابات'!$B$4:$B$42,MATCH(D61,'دليل الحسابات'!$A$4:$A$42,0)),"")</f>
        <v/>
      </c>
      <c r="F61" s="9"/>
      <c r="G61" s="9"/>
      <c r="H61" s="8"/>
    </row>
    <row r="62" customFormat="false" ht="15" hidden="false" customHeight="false" outlineLevel="0" collapsed="false">
      <c r="A62" s="8"/>
      <c r="B62" s="8"/>
      <c r="C62" s="8"/>
      <c r="D62" s="8"/>
      <c r="E62" s="6" t="str">
        <f aca="false">IFERROR(INDEX('دليل الحسابات'!$B$4:$B$42,MATCH(D62,'دليل الحسابات'!$A$4:$A$42,0)),"")</f>
        <v/>
      </c>
      <c r="F62" s="9"/>
      <c r="G62" s="9"/>
      <c r="H62" s="8"/>
    </row>
    <row r="63" customFormat="false" ht="15" hidden="false" customHeight="false" outlineLevel="0" collapsed="false">
      <c r="A63" s="8"/>
      <c r="B63" s="8"/>
      <c r="C63" s="8"/>
      <c r="D63" s="8"/>
      <c r="E63" s="6" t="str">
        <f aca="false">IFERROR(INDEX('دليل الحسابات'!$B$4:$B$42,MATCH(D63,'دليل الحسابات'!$A$4:$A$42,0)),"")</f>
        <v/>
      </c>
      <c r="F63" s="9"/>
      <c r="G63" s="9"/>
      <c r="H63" s="8"/>
    </row>
    <row r="64" customFormat="false" ht="15" hidden="false" customHeight="false" outlineLevel="0" collapsed="false">
      <c r="A64" s="8"/>
      <c r="B64" s="8"/>
      <c r="C64" s="8"/>
      <c r="D64" s="8"/>
      <c r="E64" s="6" t="str">
        <f aca="false">IFERROR(INDEX('دليل الحسابات'!$B$4:$B$42,MATCH(D64,'دليل الحسابات'!$A$4:$A$42,0)),"")</f>
        <v/>
      </c>
      <c r="F64" s="9"/>
      <c r="G64" s="9"/>
      <c r="H64" s="8"/>
    </row>
    <row r="65" customFormat="false" ht="15" hidden="false" customHeight="false" outlineLevel="0" collapsed="false">
      <c r="A65" s="8"/>
      <c r="B65" s="8"/>
      <c r="C65" s="8"/>
      <c r="D65" s="8"/>
      <c r="E65" s="6" t="str">
        <f aca="false">IFERROR(INDEX('دليل الحسابات'!$B$4:$B$42,MATCH(D65,'دليل الحسابات'!$A$4:$A$42,0)),"")</f>
        <v/>
      </c>
      <c r="F65" s="9"/>
      <c r="G65" s="9"/>
      <c r="H65" s="8"/>
    </row>
    <row r="66" customFormat="false" ht="15" hidden="false" customHeight="false" outlineLevel="0" collapsed="false">
      <c r="A66" s="8"/>
      <c r="B66" s="8"/>
      <c r="C66" s="8"/>
      <c r="D66" s="8"/>
      <c r="E66" s="6" t="str">
        <f aca="false">IFERROR(INDEX('دليل الحسابات'!$B$4:$B$42,MATCH(D66,'دليل الحسابات'!$A$4:$A$42,0)),"")</f>
        <v/>
      </c>
      <c r="F66" s="9"/>
      <c r="G66" s="9"/>
      <c r="H66" s="8"/>
    </row>
    <row r="67" customFormat="false" ht="15" hidden="false" customHeight="false" outlineLevel="0" collapsed="false">
      <c r="A67" s="8"/>
      <c r="B67" s="8"/>
      <c r="C67" s="8"/>
      <c r="D67" s="8"/>
      <c r="E67" s="6" t="str">
        <f aca="false">IFERROR(INDEX('دليل الحسابات'!$B$4:$B$42,MATCH(D67,'دليل الحسابات'!$A$4:$A$42,0)),"")</f>
        <v/>
      </c>
      <c r="F67" s="9"/>
      <c r="G67" s="9"/>
      <c r="H67" s="8"/>
    </row>
    <row r="68" customFormat="false" ht="15" hidden="false" customHeight="false" outlineLevel="0" collapsed="false">
      <c r="A68" s="8"/>
      <c r="B68" s="8"/>
      <c r="C68" s="8"/>
      <c r="D68" s="8"/>
      <c r="E68" s="6" t="str">
        <f aca="false">IFERROR(INDEX('دليل الحسابات'!$B$4:$B$42,MATCH(D68,'دليل الحسابات'!$A$4:$A$42,0)),"")</f>
        <v/>
      </c>
      <c r="F68" s="9"/>
      <c r="G68" s="9"/>
      <c r="H68" s="8"/>
    </row>
    <row r="69" customFormat="false" ht="15" hidden="false" customHeight="false" outlineLevel="0" collapsed="false">
      <c r="A69" s="8"/>
      <c r="B69" s="8"/>
      <c r="C69" s="8"/>
      <c r="D69" s="8"/>
      <c r="E69" s="6" t="str">
        <f aca="false">IFERROR(INDEX('دليل الحسابات'!$B$4:$B$42,MATCH(D69,'دليل الحسابات'!$A$4:$A$42,0)),"")</f>
        <v/>
      </c>
      <c r="F69" s="9"/>
      <c r="G69" s="9"/>
      <c r="H69" s="8"/>
    </row>
    <row r="70" customFormat="false" ht="15" hidden="false" customHeight="false" outlineLevel="0" collapsed="false">
      <c r="A70" s="8"/>
      <c r="B70" s="8"/>
      <c r="C70" s="8"/>
      <c r="D70" s="8"/>
      <c r="E70" s="6" t="str">
        <f aca="false">IFERROR(INDEX('دليل الحسابات'!$B$4:$B$42,MATCH(D70,'دليل الحسابات'!$A$4:$A$42,0)),"")</f>
        <v/>
      </c>
      <c r="F70" s="9"/>
      <c r="G70" s="9"/>
      <c r="H70" s="8"/>
    </row>
    <row r="71" customFormat="false" ht="15" hidden="false" customHeight="false" outlineLevel="0" collapsed="false">
      <c r="A71" s="8"/>
      <c r="B71" s="8"/>
      <c r="C71" s="8"/>
      <c r="D71" s="8"/>
      <c r="E71" s="6" t="str">
        <f aca="false">IFERROR(INDEX('دليل الحسابات'!$B$4:$B$42,MATCH(D71,'دليل الحسابات'!$A$4:$A$42,0)),"")</f>
        <v/>
      </c>
      <c r="F71" s="9"/>
      <c r="G71" s="9"/>
      <c r="H71" s="8"/>
    </row>
    <row r="72" customFormat="false" ht="15" hidden="false" customHeight="false" outlineLevel="0" collapsed="false">
      <c r="A72" s="8"/>
      <c r="B72" s="8"/>
      <c r="C72" s="8"/>
      <c r="D72" s="8"/>
      <c r="E72" s="6" t="str">
        <f aca="false">IFERROR(INDEX('دليل الحسابات'!$B$4:$B$42,MATCH(D72,'دليل الحسابات'!$A$4:$A$42,0)),"")</f>
        <v/>
      </c>
      <c r="F72" s="9"/>
      <c r="G72" s="9"/>
      <c r="H72" s="8"/>
    </row>
    <row r="73" customFormat="false" ht="15" hidden="false" customHeight="false" outlineLevel="0" collapsed="false">
      <c r="A73" s="8"/>
      <c r="B73" s="8"/>
      <c r="C73" s="8"/>
      <c r="D73" s="8"/>
      <c r="E73" s="6" t="str">
        <f aca="false">IFERROR(INDEX('دليل الحسابات'!$B$4:$B$42,MATCH(D73,'دليل الحسابات'!$A$4:$A$42,0)),"")</f>
        <v/>
      </c>
      <c r="F73" s="9"/>
      <c r="G73" s="9"/>
      <c r="H73" s="8"/>
    </row>
    <row r="74" customFormat="false" ht="15" hidden="false" customHeight="false" outlineLevel="0" collapsed="false">
      <c r="A74" s="8"/>
      <c r="B74" s="8"/>
      <c r="C74" s="8"/>
      <c r="D74" s="8"/>
      <c r="E74" s="6" t="str">
        <f aca="false">IFERROR(INDEX('دليل الحسابات'!$B$4:$B$42,MATCH(D74,'دليل الحسابات'!$A$4:$A$42,0)),"")</f>
        <v/>
      </c>
      <c r="F74" s="9"/>
      <c r="G74" s="9"/>
      <c r="H74" s="8"/>
    </row>
    <row r="75" customFormat="false" ht="15" hidden="false" customHeight="false" outlineLevel="0" collapsed="false">
      <c r="A75" s="8"/>
      <c r="B75" s="8"/>
      <c r="C75" s="8"/>
      <c r="D75" s="8"/>
      <c r="E75" s="6" t="str">
        <f aca="false">IFERROR(INDEX('دليل الحسابات'!$B$4:$B$42,MATCH(D75,'دليل الحسابات'!$A$4:$A$42,0)),"")</f>
        <v/>
      </c>
      <c r="F75" s="9"/>
      <c r="G75" s="9"/>
      <c r="H75" s="8"/>
    </row>
    <row r="76" customFormat="false" ht="15" hidden="false" customHeight="false" outlineLevel="0" collapsed="false">
      <c r="A76" s="8"/>
      <c r="B76" s="8"/>
      <c r="C76" s="8"/>
      <c r="D76" s="8"/>
      <c r="E76" s="6" t="str">
        <f aca="false">IFERROR(INDEX('دليل الحسابات'!$B$4:$B$42,MATCH(D76,'دليل الحسابات'!$A$4:$A$42,0)),"")</f>
        <v/>
      </c>
      <c r="F76" s="9"/>
      <c r="G76" s="9"/>
      <c r="H76" s="8"/>
    </row>
    <row r="77" customFormat="false" ht="15" hidden="false" customHeight="false" outlineLevel="0" collapsed="false">
      <c r="A77" s="8"/>
      <c r="B77" s="8"/>
      <c r="C77" s="8"/>
      <c r="D77" s="8"/>
      <c r="E77" s="6" t="str">
        <f aca="false">IFERROR(INDEX('دليل الحسابات'!$B$4:$B$42,MATCH(D77,'دليل الحسابات'!$A$4:$A$42,0)),"")</f>
        <v/>
      </c>
      <c r="F77" s="9"/>
      <c r="G77" s="9"/>
      <c r="H77" s="8"/>
    </row>
    <row r="78" customFormat="false" ht="15" hidden="false" customHeight="false" outlineLevel="0" collapsed="false">
      <c r="A78" s="8"/>
      <c r="B78" s="8"/>
      <c r="C78" s="8"/>
      <c r="D78" s="8"/>
      <c r="E78" s="6" t="str">
        <f aca="false">IFERROR(INDEX('دليل الحسابات'!$B$4:$B$42,MATCH(D78,'دليل الحسابات'!$A$4:$A$42,0)),"")</f>
        <v/>
      </c>
      <c r="F78" s="9"/>
      <c r="G78" s="9"/>
      <c r="H78" s="8"/>
    </row>
    <row r="79" customFormat="false" ht="15" hidden="false" customHeight="false" outlineLevel="0" collapsed="false">
      <c r="A79" s="8"/>
      <c r="B79" s="8"/>
      <c r="C79" s="8"/>
      <c r="D79" s="8"/>
      <c r="E79" s="6" t="str">
        <f aca="false">IFERROR(INDEX('دليل الحسابات'!$B$4:$B$42,MATCH(D79,'دليل الحسابات'!$A$4:$A$42,0)),"")</f>
        <v/>
      </c>
      <c r="F79" s="9"/>
      <c r="G79" s="9"/>
      <c r="H79" s="8"/>
    </row>
    <row r="80" customFormat="false" ht="15" hidden="false" customHeight="false" outlineLevel="0" collapsed="false">
      <c r="A80" s="8"/>
      <c r="B80" s="8"/>
      <c r="C80" s="8"/>
      <c r="D80" s="8"/>
      <c r="E80" s="6" t="str">
        <f aca="false">IFERROR(INDEX('دليل الحسابات'!$B$4:$B$42,MATCH(D80,'دليل الحسابات'!$A$4:$A$42,0)),"")</f>
        <v/>
      </c>
      <c r="F80" s="9"/>
      <c r="G80" s="9"/>
      <c r="H80" s="8"/>
    </row>
    <row r="81" customFormat="false" ht="15" hidden="false" customHeight="false" outlineLevel="0" collapsed="false">
      <c r="A81" s="8"/>
      <c r="B81" s="8"/>
      <c r="C81" s="8"/>
      <c r="D81" s="8"/>
      <c r="E81" s="6" t="str">
        <f aca="false">IFERROR(INDEX('دليل الحسابات'!$B$4:$B$42,MATCH(D81,'دليل الحسابات'!$A$4:$A$42,0)),"")</f>
        <v/>
      </c>
      <c r="F81" s="9"/>
      <c r="G81" s="9"/>
      <c r="H81" s="8"/>
    </row>
    <row r="82" customFormat="false" ht="15" hidden="false" customHeight="false" outlineLevel="0" collapsed="false">
      <c r="A82" s="8"/>
      <c r="B82" s="8"/>
      <c r="C82" s="8"/>
      <c r="D82" s="8"/>
      <c r="E82" s="6" t="str">
        <f aca="false">IFERROR(INDEX('دليل الحسابات'!$B$4:$B$42,MATCH(D82,'دليل الحسابات'!$A$4:$A$42,0)),"")</f>
        <v/>
      </c>
      <c r="F82" s="9"/>
      <c r="G82" s="9"/>
      <c r="H82" s="8"/>
    </row>
    <row r="83" customFormat="false" ht="15" hidden="false" customHeight="false" outlineLevel="0" collapsed="false">
      <c r="A83" s="8"/>
      <c r="B83" s="8"/>
      <c r="C83" s="8"/>
      <c r="D83" s="8"/>
      <c r="E83" s="6" t="str">
        <f aca="false">IFERROR(INDEX('دليل الحسابات'!$B$4:$B$42,MATCH(D83,'دليل الحسابات'!$A$4:$A$42,0)),"")</f>
        <v/>
      </c>
      <c r="F83" s="9"/>
      <c r="G83" s="9"/>
      <c r="H83" s="8"/>
    </row>
    <row r="84" customFormat="false" ht="15" hidden="false" customHeight="false" outlineLevel="0" collapsed="false">
      <c r="A84" s="8"/>
      <c r="B84" s="8"/>
      <c r="C84" s="8"/>
      <c r="D84" s="8"/>
      <c r="E84" s="6" t="str">
        <f aca="false">IFERROR(INDEX('دليل الحسابات'!$B$4:$B$42,MATCH(D84,'دليل الحسابات'!$A$4:$A$42,0)),"")</f>
        <v/>
      </c>
      <c r="F84" s="9"/>
      <c r="G84" s="9"/>
      <c r="H84" s="8"/>
    </row>
    <row r="85" customFormat="false" ht="15" hidden="false" customHeight="false" outlineLevel="0" collapsed="false">
      <c r="A85" s="8"/>
      <c r="B85" s="8"/>
      <c r="C85" s="8"/>
      <c r="D85" s="8"/>
      <c r="E85" s="6" t="str">
        <f aca="false">IFERROR(INDEX('دليل الحسابات'!$B$4:$B$42,MATCH(D85,'دليل الحسابات'!$A$4:$A$42,0)),"")</f>
        <v/>
      </c>
      <c r="F85" s="9"/>
      <c r="G85" s="9"/>
      <c r="H85" s="8"/>
    </row>
    <row r="86" customFormat="false" ht="15" hidden="false" customHeight="false" outlineLevel="0" collapsed="false">
      <c r="A86" s="8"/>
      <c r="B86" s="8"/>
      <c r="C86" s="8"/>
      <c r="D86" s="8"/>
      <c r="E86" s="6" t="str">
        <f aca="false">IFERROR(INDEX('دليل الحسابات'!$B$4:$B$42,MATCH(D86,'دليل الحسابات'!$A$4:$A$42,0)),"")</f>
        <v/>
      </c>
      <c r="F86" s="9"/>
      <c r="G86" s="9"/>
      <c r="H86" s="8"/>
    </row>
    <row r="87" customFormat="false" ht="15" hidden="false" customHeight="false" outlineLevel="0" collapsed="false">
      <c r="A87" s="8"/>
      <c r="B87" s="8"/>
      <c r="C87" s="8"/>
      <c r="D87" s="8"/>
      <c r="E87" s="6" t="str">
        <f aca="false">IFERROR(INDEX('دليل الحسابات'!$B$4:$B$42,MATCH(D87,'دليل الحسابات'!$A$4:$A$42,0)),"")</f>
        <v/>
      </c>
      <c r="F87" s="9"/>
      <c r="G87" s="9"/>
      <c r="H87" s="8"/>
    </row>
    <row r="88" customFormat="false" ht="15" hidden="false" customHeight="false" outlineLevel="0" collapsed="false">
      <c r="A88" s="8"/>
      <c r="B88" s="8"/>
      <c r="C88" s="8"/>
      <c r="D88" s="8"/>
      <c r="E88" s="6" t="str">
        <f aca="false">IFERROR(INDEX('دليل الحسابات'!$B$4:$B$42,MATCH(D88,'دليل الحسابات'!$A$4:$A$42,0)),"")</f>
        <v/>
      </c>
      <c r="F88" s="9"/>
      <c r="G88" s="9"/>
      <c r="H88" s="8"/>
    </row>
    <row r="89" customFormat="false" ht="15" hidden="false" customHeight="false" outlineLevel="0" collapsed="false">
      <c r="A89" s="8"/>
      <c r="B89" s="8"/>
      <c r="C89" s="8"/>
      <c r="D89" s="8"/>
      <c r="E89" s="6" t="str">
        <f aca="false">IFERROR(INDEX('دليل الحسابات'!$B$4:$B$42,MATCH(D89,'دليل الحسابات'!$A$4:$A$42,0)),"")</f>
        <v/>
      </c>
      <c r="F89" s="9"/>
      <c r="G89" s="9"/>
      <c r="H89" s="8"/>
    </row>
    <row r="90" customFormat="false" ht="15" hidden="false" customHeight="false" outlineLevel="0" collapsed="false">
      <c r="A90" s="8"/>
      <c r="B90" s="8"/>
      <c r="C90" s="8"/>
      <c r="D90" s="8"/>
      <c r="E90" s="6" t="str">
        <f aca="false">IFERROR(INDEX('دليل الحسابات'!$B$4:$B$42,MATCH(D90,'دليل الحسابات'!$A$4:$A$42,0)),"")</f>
        <v/>
      </c>
      <c r="F90" s="9"/>
      <c r="G90" s="9"/>
      <c r="H90" s="8"/>
    </row>
    <row r="91" customFormat="false" ht="15" hidden="false" customHeight="false" outlineLevel="0" collapsed="false">
      <c r="A91" s="8"/>
      <c r="B91" s="8"/>
      <c r="C91" s="8"/>
      <c r="D91" s="8"/>
      <c r="E91" s="6" t="str">
        <f aca="false">IFERROR(INDEX('دليل الحسابات'!$B$4:$B$42,MATCH(D91,'دليل الحسابات'!$A$4:$A$42,0)),"")</f>
        <v/>
      </c>
      <c r="F91" s="9"/>
      <c r="G91" s="9"/>
      <c r="H91" s="8"/>
    </row>
    <row r="92" customFormat="false" ht="15" hidden="false" customHeight="false" outlineLevel="0" collapsed="false">
      <c r="A92" s="8"/>
      <c r="B92" s="8"/>
      <c r="C92" s="8"/>
      <c r="D92" s="8"/>
      <c r="E92" s="6" t="str">
        <f aca="false">IFERROR(INDEX('دليل الحسابات'!$B$4:$B$42,MATCH(D92,'دليل الحسابات'!$A$4:$A$42,0)),"")</f>
        <v/>
      </c>
      <c r="F92" s="9"/>
      <c r="G92" s="9"/>
      <c r="H92" s="8"/>
    </row>
    <row r="93" customFormat="false" ht="15" hidden="false" customHeight="false" outlineLevel="0" collapsed="false">
      <c r="A93" s="8"/>
      <c r="B93" s="8"/>
      <c r="C93" s="8"/>
      <c r="D93" s="8"/>
      <c r="E93" s="6" t="str">
        <f aca="false">IFERROR(INDEX('دليل الحسابات'!$B$4:$B$42,MATCH(D93,'دليل الحسابات'!$A$4:$A$42,0)),"")</f>
        <v/>
      </c>
      <c r="F93" s="9"/>
      <c r="G93" s="9"/>
      <c r="H93" s="8"/>
    </row>
    <row r="94" customFormat="false" ht="15" hidden="false" customHeight="false" outlineLevel="0" collapsed="false">
      <c r="A94" s="8"/>
      <c r="B94" s="8"/>
      <c r="C94" s="8"/>
      <c r="D94" s="8"/>
      <c r="E94" s="6" t="str">
        <f aca="false">IFERROR(INDEX('دليل الحسابات'!$B$4:$B$42,MATCH(D94,'دليل الحسابات'!$A$4:$A$42,0)),"")</f>
        <v/>
      </c>
      <c r="F94" s="9"/>
      <c r="G94" s="9"/>
      <c r="H94" s="8"/>
    </row>
    <row r="95" customFormat="false" ht="15" hidden="false" customHeight="false" outlineLevel="0" collapsed="false">
      <c r="A95" s="8"/>
      <c r="B95" s="8"/>
      <c r="C95" s="8"/>
      <c r="D95" s="8"/>
      <c r="E95" s="6" t="str">
        <f aca="false">IFERROR(INDEX('دليل الحسابات'!$B$4:$B$42,MATCH(D95,'دليل الحسابات'!$A$4:$A$42,0)),"")</f>
        <v/>
      </c>
      <c r="F95" s="9"/>
      <c r="G95" s="9"/>
      <c r="H95" s="8"/>
    </row>
    <row r="96" customFormat="false" ht="15" hidden="false" customHeight="false" outlineLevel="0" collapsed="false">
      <c r="A96" s="8"/>
      <c r="B96" s="8"/>
      <c r="C96" s="8"/>
      <c r="D96" s="8"/>
      <c r="E96" s="6" t="str">
        <f aca="false">IFERROR(INDEX('دليل الحسابات'!$B$4:$B$42,MATCH(D96,'دليل الحسابات'!$A$4:$A$42,0)),"")</f>
        <v/>
      </c>
      <c r="F96" s="9"/>
      <c r="G96" s="9"/>
      <c r="H96" s="8"/>
    </row>
    <row r="97" customFormat="false" ht="15" hidden="false" customHeight="false" outlineLevel="0" collapsed="false">
      <c r="A97" s="8"/>
      <c r="B97" s="8"/>
      <c r="C97" s="8"/>
      <c r="D97" s="8"/>
      <c r="E97" s="6" t="str">
        <f aca="false">IFERROR(INDEX('دليل الحسابات'!$B$4:$B$42,MATCH(D97,'دليل الحسابات'!$A$4:$A$42,0)),"")</f>
        <v/>
      </c>
      <c r="F97" s="9"/>
      <c r="G97" s="9"/>
      <c r="H97" s="8"/>
    </row>
    <row r="98" customFormat="false" ht="15" hidden="false" customHeight="false" outlineLevel="0" collapsed="false">
      <c r="A98" s="8"/>
      <c r="B98" s="8"/>
      <c r="C98" s="8"/>
      <c r="D98" s="8"/>
      <c r="E98" s="6" t="str">
        <f aca="false">IFERROR(INDEX('دليل الحسابات'!$B$4:$B$42,MATCH(D98,'دليل الحسابات'!$A$4:$A$42,0)),"")</f>
        <v/>
      </c>
      <c r="F98" s="9"/>
      <c r="G98" s="9"/>
      <c r="H98" s="8"/>
    </row>
    <row r="99" customFormat="false" ht="15" hidden="false" customHeight="false" outlineLevel="0" collapsed="false">
      <c r="A99" s="8"/>
      <c r="B99" s="8"/>
      <c r="C99" s="8"/>
      <c r="D99" s="8"/>
      <c r="E99" s="6" t="str">
        <f aca="false">IFERROR(INDEX('دليل الحسابات'!$B$4:$B$42,MATCH(D99,'دليل الحسابات'!$A$4:$A$42,0)),"")</f>
        <v/>
      </c>
      <c r="F99" s="9"/>
      <c r="G99" s="9"/>
      <c r="H99" s="8"/>
    </row>
    <row r="100" customFormat="false" ht="15" hidden="false" customHeight="false" outlineLevel="0" collapsed="false">
      <c r="A100" s="8"/>
      <c r="B100" s="8"/>
      <c r="C100" s="8"/>
      <c r="D100" s="8"/>
      <c r="E100" s="6" t="str">
        <f aca="false">IFERROR(INDEX('دليل الحسابات'!$B$4:$B$42,MATCH(D100,'دليل الحسابات'!$A$4:$A$42,0)),"")</f>
        <v/>
      </c>
      <c r="F100" s="9"/>
      <c r="G100" s="9"/>
      <c r="H100" s="8"/>
    </row>
    <row r="101" customFormat="false" ht="15" hidden="false" customHeight="false" outlineLevel="0" collapsed="false">
      <c r="A101" s="8"/>
      <c r="B101" s="8"/>
      <c r="C101" s="8"/>
      <c r="D101" s="8"/>
      <c r="E101" s="6" t="str">
        <f aca="false">IFERROR(INDEX('دليل الحسابات'!$B$4:$B$42,MATCH(D101,'دليل الحسابات'!$A$4:$A$42,0)),"")</f>
        <v/>
      </c>
      <c r="F101" s="9"/>
      <c r="G101" s="9"/>
      <c r="H101" s="8"/>
    </row>
    <row r="102" customFormat="false" ht="15" hidden="false" customHeight="false" outlineLevel="0" collapsed="false">
      <c r="A102" s="8"/>
      <c r="B102" s="8"/>
      <c r="C102" s="8"/>
      <c r="D102" s="8"/>
      <c r="E102" s="6" t="str">
        <f aca="false">IFERROR(INDEX('دليل الحسابات'!$B$4:$B$42,MATCH(D102,'دليل الحسابات'!$A$4:$A$42,0)),"")</f>
        <v/>
      </c>
      <c r="F102" s="9"/>
      <c r="G102" s="9"/>
      <c r="H102" s="8"/>
    </row>
    <row r="103" customFormat="false" ht="15" hidden="false" customHeight="false" outlineLevel="0" collapsed="false">
      <c r="A103" s="8"/>
      <c r="B103" s="8"/>
      <c r="C103" s="8"/>
      <c r="D103" s="8"/>
      <c r="E103" s="6" t="str">
        <f aca="false">IFERROR(INDEX('دليل الحسابات'!$B$4:$B$42,MATCH(D103,'دليل الحسابات'!$A$4:$A$42,0)),"")</f>
        <v/>
      </c>
      <c r="F103" s="9"/>
      <c r="G103" s="9"/>
      <c r="H103" s="8"/>
    </row>
    <row r="104" customFormat="false" ht="15" hidden="false" customHeight="false" outlineLevel="0" collapsed="false">
      <c r="A104" s="8"/>
      <c r="B104" s="8"/>
      <c r="C104" s="8"/>
      <c r="D104" s="8"/>
      <c r="E104" s="6" t="str">
        <f aca="false">IFERROR(INDEX('دليل الحسابات'!$B$4:$B$42,MATCH(D104,'دليل الحسابات'!$A$4:$A$42,0)),"")</f>
        <v/>
      </c>
      <c r="F104" s="9"/>
      <c r="G104" s="9"/>
      <c r="H104" s="8"/>
    </row>
    <row r="105" customFormat="false" ht="15" hidden="false" customHeight="false" outlineLevel="0" collapsed="false">
      <c r="A105" s="8"/>
      <c r="B105" s="8"/>
      <c r="C105" s="8"/>
      <c r="D105" s="8"/>
      <c r="E105" s="6" t="str">
        <f aca="false">IFERROR(INDEX('دليل الحسابات'!$B$4:$B$42,MATCH(D105,'دليل الحسابات'!$A$4:$A$42,0)),"")</f>
        <v/>
      </c>
      <c r="F105" s="9"/>
      <c r="G105" s="9"/>
      <c r="H105" s="8"/>
    </row>
    <row r="106" customFormat="false" ht="15" hidden="false" customHeight="false" outlineLevel="0" collapsed="false">
      <c r="A106" s="8"/>
      <c r="B106" s="8"/>
      <c r="C106" s="8"/>
      <c r="D106" s="8"/>
      <c r="E106" s="6" t="str">
        <f aca="false">IFERROR(INDEX('دليل الحسابات'!$B$4:$B$42,MATCH(D106,'دليل الحسابات'!$A$4:$A$42,0)),"")</f>
        <v/>
      </c>
      <c r="F106" s="9"/>
      <c r="G106" s="9"/>
      <c r="H106" s="8"/>
    </row>
    <row r="107" customFormat="false" ht="15" hidden="false" customHeight="false" outlineLevel="0" collapsed="false">
      <c r="A107" s="8"/>
      <c r="B107" s="8"/>
      <c r="C107" s="8"/>
      <c r="D107" s="8"/>
      <c r="E107" s="6" t="str">
        <f aca="false">IFERROR(INDEX('دليل الحسابات'!$B$4:$B$42,MATCH(D107,'دليل الحسابات'!$A$4:$A$42,0)),"")</f>
        <v/>
      </c>
      <c r="F107" s="9"/>
      <c r="G107" s="9"/>
      <c r="H107" s="8"/>
    </row>
    <row r="108" customFormat="false" ht="15" hidden="false" customHeight="false" outlineLevel="0" collapsed="false">
      <c r="A108" s="8"/>
      <c r="B108" s="8"/>
      <c r="C108" s="8"/>
      <c r="D108" s="8"/>
      <c r="E108" s="6" t="str">
        <f aca="false">IFERROR(INDEX('دليل الحسابات'!$B$4:$B$42,MATCH(D108,'دليل الحسابات'!$A$4:$A$42,0)),"")</f>
        <v/>
      </c>
      <c r="F108" s="9"/>
      <c r="G108" s="9"/>
      <c r="H108" s="8"/>
    </row>
    <row r="109" customFormat="false" ht="15" hidden="false" customHeight="false" outlineLevel="0" collapsed="false">
      <c r="A109" s="8"/>
      <c r="B109" s="8"/>
      <c r="C109" s="8"/>
      <c r="D109" s="8"/>
      <c r="E109" s="6" t="str">
        <f aca="false">IFERROR(INDEX('دليل الحسابات'!$B$4:$B$42,MATCH(D109,'دليل الحسابات'!$A$4:$A$42,0)),"")</f>
        <v/>
      </c>
      <c r="F109" s="9"/>
      <c r="G109" s="9"/>
      <c r="H109" s="8"/>
    </row>
    <row r="110" customFormat="false" ht="15" hidden="false" customHeight="false" outlineLevel="0" collapsed="false">
      <c r="A110" s="8"/>
      <c r="B110" s="8"/>
      <c r="C110" s="8"/>
      <c r="D110" s="8"/>
      <c r="E110" s="6" t="str">
        <f aca="false">IFERROR(INDEX('دليل الحسابات'!$B$4:$B$42,MATCH(D110,'دليل الحسابات'!$A$4:$A$42,0)),"")</f>
        <v/>
      </c>
      <c r="F110" s="9"/>
      <c r="G110" s="9"/>
      <c r="H110" s="8"/>
    </row>
    <row r="111" customFormat="false" ht="15" hidden="false" customHeight="false" outlineLevel="0" collapsed="false">
      <c r="A111" s="8"/>
      <c r="B111" s="8"/>
      <c r="C111" s="8"/>
      <c r="D111" s="8"/>
      <c r="E111" s="6" t="str">
        <f aca="false">IFERROR(INDEX('دليل الحسابات'!$B$4:$B$42,MATCH(D111,'دليل الحسابات'!$A$4:$A$42,0)),"")</f>
        <v/>
      </c>
      <c r="F111" s="9"/>
      <c r="G111" s="9"/>
      <c r="H111" s="8"/>
    </row>
    <row r="112" customFormat="false" ht="15" hidden="false" customHeight="false" outlineLevel="0" collapsed="false">
      <c r="A112" s="8"/>
      <c r="B112" s="8"/>
      <c r="C112" s="8"/>
      <c r="D112" s="8"/>
      <c r="E112" s="6" t="str">
        <f aca="false">IFERROR(INDEX('دليل الحسابات'!$B$4:$B$42,MATCH(D112,'دليل الحسابات'!$A$4:$A$42,0)),"")</f>
        <v/>
      </c>
      <c r="F112" s="9"/>
      <c r="G112" s="9"/>
      <c r="H112" s="8"/>
    </row>
    <row r="113" customFormat="false" ht="15" hidden="false" customHeight="false" outlineLevel="0" collapsed="false">
      <c r="A113" s="8"/>
      <c r="B113" s="8"/>
      <c r="C113" s="8"/>
      <c r="D113" s="8"/>
      <c r="E113" s="6" t="str">
        <f aca="false">IFERROR(INDEX('دليل الحسابات'!$B$4:$B$42,MATCH(D113,'دليل الحسابات'!$A$4:$A$42,0)),"")</f>
        <v/>
      </c>
      <c r="F113" s="9"/>
      <c r="G113" s="9"/>
      <c r="H113" s="8"/>
    </row>
    <row r="114" customFormat="false" ht="15" hidden="false" customHeight="false" outlineLevel="0" collapsed="false">
      <c r="A114" s="8"/>
      <c r="B114" s="8"/>
      <c r="C114" s="8"/>
      <c r="D114" s="8"/>
      <c r="E114" s="6" t="str">
        <f aca="false">IFERROR(INDEX('دليل الحسابات'!$B$4:$B$42,MATCH(D114,'دليل الحسابات'!$A$4:$A$42,0)),"")</f>
        <v/>
      </c>
      <c r="F114" s="9"/>
      <c r="G114" s="9"/>
      <c r="H114" s="8"/>
    </row>
    <row r="115" customFormat="false" ht="15" hidden="false" customHeight="false" outlineLevel="0" collapsed="false">
      <c r="A115" s="8"/>
      <c r="B115" s="8"/>
      <c r="C115" s="8"/>
      <c r="D115" s="8"/>
      <c r="E115" s="6" t="str">
        <f aca="false">IFERROR(INDEX('دليل الحسابات'!$B$4:$B$42,MATCH(D115,'دليل الحسابات'!$A$4:$A$42,0)),"")</f>
        <v/>
      </c>
      <c r="F115" s="9"/>
      <c r="G115" s="9"/>
      <c r="H115" s="8"/>
    </row>
    <row r="116" customFormat="false" ht="15" hidden="false" customHeight="false" outlineLevel="0" collapsed="false">
      <c r="A116" s="8"/>
      <c r="B116" s="8"/>
      <c r="C116" s="8"/>
      <c r="D116" s="8"/>
      <c r="E116" s="6" t="str">
        <f aca="false">IFERROR(INDEX('دليل الحسابات'!$B$4:$B$42,MATCH(D116,'دليل الحسابات'!$A$4:$A$42,0)),"")</f>
        <v/>
      </c>
      <c r="F116" s="9"/>
      <c r="G116" s="9"/>
      <c r="H116" s="8"/>
    </row>
    <row r="117" customFormat="false" ht="15" hidden="false" customHeight="false" outlineLevel="0" collapsed="false">
      <c r="A117" s="8"/>
      <c r="B117" s="8"/>
      <c r="C117" s="8"/>
      <c r="D117" s="8"/>
      <c r="E117" s="6" t="str">
        <f aca="false">IFERROR(INDEX('دليل الحسابات'!$B$4:$B$42,MATCH(D117,'دليل الحسابات'!$A$4:$A$42,0)),"")</f>
        <v/>
      </c>
      <c r="F117" s="9"/>
      <c r="G117" s="9"/>
      <c r="H117" s="8"/>
    </row>
    <row r="118" customFormat="false" ht="15" hidden="false" customHeight="false" outlineLevel="0" collapsed="false">
      <c r="A118" s="8"/>
      <c r="B118" s="8"/>
      <c r="C118" s="8"/>
      <c r="D118" s="8"/>
      <c r="E118" s="6" t="str">
        <f aca="false">IFERROR(INDEX('دليل الحسابات'!$B$4:$B$42,MATCH(D118,'دليل الحسابات'!$A$4:$A$42,0)),"")</f>
        <v/>
      </c>
      <c r="F118" s="9"/>
      <c r="G118" s="9"/>
      <c r="H118" s="8"/>
    </row>
    <row r="119" customFormat="false" ht="15" hidden="false" customHeight="false" outlineLevel="0" collapsed="false">
      <c r="A119" s="8"/>
      <c r="B119" s="8"/>
      <c r="C119" s="8"/>
      <c r="D119" s="8"/>
      <c r="E119" s="6" t="str">
        <f aca="false">IFERROR(INDEX('دليل الحسابات'!$B$4:$B$42,MATCH(D119,'دليل الحسابات'!$A$4:$A$42,0)),"")</f>
        <v/>
      </c>
      <c r="F119" s="9"/>
      <c r="G119" s="9"/>
      <c r="H119" s="8"/>
    </row>
    <row r="120" customFormat="false" ht="15" hidden="false" customHeight="false" outlineLevel="0" collapsed="false">
      <c r="A120" s="8"/>
      <c r="B120" s="8"/>
      <c r="C120" s="8"/>
      <c r="D120" s="8"/>
      <c r="E120" s="6" t="str">
        <f aca="false">IFERROR(INDEX('دليل الحسابات'!$B$4:$B$42,MATCH(D120,'دليل الحسابات'!$A$4:$A$42,0)),"")</f>
        <v/>
      </c>
      <c r="F120" s="9"/>
      <c r="G120" s="9"/>
      <c r="H120" s="8"/>
    </row>
    <row r="121" customFormat="false" ht="15" hidden="false" customHeight="false" outlineLevel="0" collapsed="false">
      <c r="A121" s="8"/>
      <c r="B121" s="8"/>
      <c r="C121" s="8"/>
      <c r="D121" s="8"/>
      <c r="E121" s="6" t="str">
        <f aca="false">IFERROR(INDEX('دليل الحسابات'!$B$4:$B$42,MATCH(D121,'دليل الحسابات'!$A$4:$A$42,0)),"")</f>
        <v/>
      </c>
      <c r="F121" s="9"/>
      <c r="G121" s="9"/>
      <c r="H121" s="8"/>
    </row>
    <row r="122" customFormat="false" ht="15" hidden="false" customHeight="false" outlineLevel="0" collapsed="false">
      <c r="A122" s="8"/>
      <c r="B122" s="8"/>
      <c r="C122" s="8"/>
      <c r="D122" s="8"/>
      <c r="E122" s="6" t="str">
        <f aca="false">IFERROR(INDEX('دليل الحسابات'!$B$4:$B$42,MATCH(D122,'دليل الحسابات'!$A$4:$A$42,0)),"")</f>
        <v/>
      </c>
      <c r="F122" s="9"/>
      <c r="G122" s="9"/>
      <c r="H122" s="8"/>
    </row>
    <row r="123" customFormat="false" ht="15" hidden="false" customHeight="false" outlineLevel="0" collapsed="false">
      <c r="A123" s="8"/>
      <c r="B123" s="8"/>
      <c r="C123" s="8"/>
      <c r="D123" s="8"/>
      <c r="E123" s="6" t="str">
        <f aca="false">IFERROR(INDEX('دليل الحسابات'!$B$4:$B$42,MATCH(D123,'دليل الحسابات'!$A$4:$A$42,0)),"")</f>
        <v/>
      </c>
      <c r="F123" s="9"/>
      <c r="G123" s="9"/>
      <c r="H123" s="8"/>
    </row>
    <row r="124" customFormat="false" ht="15" hidden="false" customHeight="false" outlineLevel="0" collapsed="false">
      <c r="A124" s="8"/>
      <c r="B124" s="8"/>
      <c r="C124" s="8"/>
      <c r="D124" s="8"/>
      <c r="E124" s="6" t="str">
        <f aca="false">IFERROR(INDEX('دليل الحسابات'!$B$4:$B$42,MATCH(D124,'دليل الحسابات'!$A$4:$A$42,0)),"")</f>
        <v/>
      </c>
      <c r="F124" s="9"/>
      <c r="G124" s="9"/>
      <c r="H124" s="8"/>
    </row>
    <row r="125" customFormat="false" ht="15" hidden="false" customHeight="false" outlineLevel="0" collapsed="false">
      <c r="A125" s="8"/>
      <c r="B125" s="8"/>
      <c r="C125" s="8"/>
      <c r="D125" s="8"/>
      <c r="E125" s="6" t="str">
        <f aca="false">IFERROR(INDEX('دليل الحسابات'!$B$4:$B$42,MATCH(D125,'دليل الحسابات'!$A$4:$A$42,0)),"")</f>
        <v/>
      </c>
      <c r="F125" s="9"/>
      <c r="G125" s="9"/>
      <c r="H125" s="8"/>
    </row>
    <row r="126" customFormat="false" ht="15" hidden="false" customHeight="false" outlineLevel="0" collapsed="false">
      <c r="A126" s="8"/>
      <c r="B126" s="8"/>
      <c r="C126" s="8"/>
      <c r="D126" s="8"/>
      <c r="E126" s="6" t="str">
        <f aca="false">IFERROR(INDEX('دليل الحسابات'!$B$4:$B$42,MATCH(D126,'دليل الحسابات'!$A$4:$A$42,0)),"")</f>
        <v/>
      </c>
      <c r="F126" s="9"/>
      <c r="G126" s="9"/>
      <c r="H126" s="8"/>
    </row>
    <row r="127" customFormat="false" ht="15" hidden="false" customHeight="false" outlineLevel="0" collapsed="false">
      <c r="A127" s="8"/>
      <c r="B127" s="8"/>
      <c r="C127" s="8"/>
      <c r="D127" s="8"/>
      <c r="E127" s="6" t="str">
        <f aca="false">IFERROR(INDEX('دليل الحسابات'!$B$4:$B$42,MATCH(D127,'دليل الحسابات'!$A$4:$A$42,0)),"")</f>
        <v/>
      </c>
      <c r="F127" s="9"/>
      <c r="G127" s="9"/>
      <c r="H127" s="8"/>
    </row>
    <row r="128" customFormat="false" ht="15" hidden="false" customHeight="false" outlineLevel="0" collapsed="false">
      <c r="A128" s="8"/>
      <c r="B128" s="8"/>
      <c r="C128" s="8"/>
      <c r="D128" s="8"/>
      <c r="E128" s="6" t="str">
        <f aca="false">IFERROR(INDEX('دليل الحسابات'!$B$4:$B$42,MATCH(D128,'دليل الحسابات'!$A$4:$A$42,0)),"")</f>
        <v/>
      </c>
      <c r="F128" s="9"/>
      <c r="G128" s="9"/>
      <c r="H128" s="8"/>
    </row>
    <row r="129" customFormat="false" ht="15" hidden="false" customHeight="false" outlineLevel="0" collapsed="false">
      <c r="A129" s="8"/>
      <c r="B129" s="8"/>
      <c r="C129" s="8"/>
      <c r="D129" s="8"/>
      <c r="E129" s="6" t="str">
        <f aca="false">IFERROR(INDEX('دليل الحسابات'!$B$4:$B$42,MATCH(D129,'دليل الحسابات'!$A$4:$A$42,0)),"")</f>
        <v/>
      </c>
      <c r="F129" s="9"/>
      <c r="G129" s="9"/>
      <c r="H129" s="8"/>
    </row>
    <row r="130" customFormat="false" ht="15" hidden="false" customHeight="false" outlineLevel="0" collapsed="false">
      <c r="A130" s="8"/>
      <c r="B130" s="8"/>
      <c r="C130" s="8"/>
      <c r="D130" s="8"/>
      <c r="E130" s="6" t="str">
        <f aca="false">IFERROR(INDEX('دليل الحسابات'!$B$4:$B$42,MATCH(D130,'دليل الحسابات'!$A$4:$A$42,0)),"")</f>
        <v/>
      </c>
      <c r="F130" s="9"/>
      <c r="G130" s="9"/>
      <c r="H130" s="8"/>
    </row>
    <row r="131" customFormat="false" ht="15" hidden="false" customHeight="false" outlineLevel="0" collapsed="false">
      <c r="A131" s="8"/>
      <c r="B131" s="8"/>
      <c r="C131" s="8"/>
      <c r="D131" s="8"/>
      <c r="E131" s="6" t="str">
        <f aca="false">IFERROR(INDEX('دليل الحسابات'!$B$4:$B$42,MATCH(D131,'دليل الحسابات'!$A$4:$A$42,0)),"")</f>
        <v/>
      </c>
      <c r="F131" s="9"/>
      <c r="G131" s="9"/>
      <c r="H131" s="8"/>
    </row>
    <row r="132" customFormat="false" ht="15" hidden="false" customHeight="false" outlineLevel="0" collapsed="false">
      <c r="A132" s="8"/>
      <c r="B132" s="8"/>
      <c r="C132" s="8"/>
      <c r="D132" s="8"/>
      <c r="E132" s="6" t="str">
        <f aca="false">IFERROR(INDEX('دليل الحسابات'!$B$4:$B$42,MATCH(D132,'دليل الحسابات'!$A$4:$A$42,0)),"")</f>
        <v/>
      </c>
      <c r="F132" s="9"/>
      <c r="G132" s="9"/>
      <c r="H132" s="8"/>
    </row>
    <row r="133" customFormat="false" ht="15" hidden="false" customHeight="false" outlineLevel="0" collapsed="false">
      <c r="A133" s="8"/>
      <c r="B133" s="8"/>
      <c r="C133" s="8"/>
      <c r="D133" s="8"/>
      <c r="E133" s="6" t="str">
        <f aca="false">IFERROR(INDEX('دليل الحسابات'!$B$4:$B$42,MATCH(D133,'دليل الحسابات'!$A$4:$A$42,0)),"")</f>
        <v/>
      </c>
      <c r="F133" s="9"/>
      <c r="G133" s="9"/>
      <c r="H133" s="8"/>
    </row>
    <row r="134" customFormat="false" ht="15" hidden="false" customHeight="false" outlineLevel="0" collapsed="false">
      <c r="A134" s="8"/>
      <c r="B134" s="8"/>
      <c r="C134" s="8"/>
      <c r="D134" s="8"/>
      <c r="E134" s="6" t="str">
        <f aca="false">IFERROR(INDEX('دليل الحسابات'!$B$4:$B$42,MATCH(D134,'دليل الحسابات'!$A$4:$A$42,0)),"")</f>
        <v/>
      </c>
      <c r="F134" s="9"/>
      <c r="G134" s="9"/>
      <c r="H134" s="8"/>
    </row>
    <row r="135" customFormat="false" ht="15" hidden="false" customHeight="false" outlineLevel="0" collapsed="false">
      <c r="A135" s="8"/>
      <c r="B135" s="8"/>
      <c r="C135" s="8"/>
      <c r="D135" s="8"/>
      <c r="E135" s="6" t="str">
        <f aca="false">IFERROR(INDEX('دليل الحسابات'!$B$4:$B$42,MATCH(D135,'دليل الحسابات'!$A$4:$A$42,0)),"")</f>
        <v/>
      </c>
      <c r="F135" s="9"/>
      <c r="G135" s="9"/>
      <c r="H135" s="8"/>
    </row>
    <row r="136" customFormat="false" ht="15" hidden="false" customHeight="false" outlineLevel="0" collapsed="false">
      <c r="A136" s="8"/>
      <c r="B136" s="8"/>
      <c r="C136" s="8"/>
      <c r="D136" s="8"/>
      <c r="E136" s="6" t="str">
        <f aca="false">IFERROR(INDEX('دليل الحسابات'!$B$4:$B$42,MATCH(D136,'دليل الحسابات'!$A$4:$A$42,0)),"")</f>
        <v/>
      </c>
      <c r="F136" s="9"/>
      <c r="G136" s="9"/>
      <c r="H136" s="8"/>
    </row>
    <row r="137" customFormat="false" ht="15" hidden="false" customHeight="false" outlineLevel="0" collapsed="false">
      <c r="A137" s="8"/>
      <c r="B137" s="8"/>
      <c r="C137" s="8"/>
      <c r="D137" s="8"/>
      <c r="E137" s="6" t="str">
        <f aca="false">IFERROR(INDEX('دليل الحسابات'!$B$4:$B$42,MATCH(D137,'دليل الحسابات'!$A$4:$A$42,0)),"")</f>
        <v/>
      </c>
      <c r="F137" s="9"/>
      <c r="G137" s="9"/>
      <c r="H137" s="8"/>
    </row>
    <row r="138" customFormat="false" ht="15" hidden="false" customHeight="false" outlineLevel="0" collapsed="false">
      <c r="A138" s="8"/>
      <c r="B138" s="8"/>
      <c r="C138" s="8"/>
      <c r="D138" s="8"/>
      <c r="E138" s="6" t="str">
        <f aca="false">IFERROR(INDEX('دليل الحسابات'!$B$4:$B$42,MATCH(D138,'دليل الحسابات'!$A$4:$A$42,0)),"")</f>
        <v/>
      </c>
      <c r="F138" s="9"/>
      <c r="G138" s="9"/>
      <c r="H138" s="8"/>
    </row>
    <row r="139" customFormat="false" ht="15" hidden="false" customHeight="false" outlineLevel="0" collapsed="false">
      <c r="A139" s="8"/>
      <c r="B139" s="8"/>
      <c r="C139" s="8"/>
      <c r="D139" s="8"/>
      <c r="E139" s="6" t="str">
        <f aca="false">IFERROR(INDEX('دليل الحسابات'!$B$4:$B$42,MATCH(D139,'دليل الحسابات'!$A$4:$A$42,0)),"")</f>
        <v/>
      </c>
      <c r="F139" s="9"/>
      <c r="G139" s="9"/>
      <c r="H139" s="8"/>
    </row>
    <row r="140" customFormat="false" ht="15" hidden="false" customHeight="false" outlineLevel="0" collapsed="false">
      <c r="A140" s="8"/>
      <c r="B140" s="8"/>
      <c r="C140" s="8"/>
      <c r="D140" s="8"/>
      <c r="E140" s="6" t="str">
        <f aca="false">IFERROR(INDEX('دليل الحسابات'!$B$4:$B$42,MATCH(D140,'دليل الحسابات'!$A$4:$A$42,0)),"")</f>
        <v/>
      </c>
      <c r="F140" s="9"/>
      <c r="G140" s="9"/>
      <c r="H140" s="8"/>
    </row>
    <row r="141" customFormat="false" ht="15" hidden="false" customHeight="false" outlineLevel="0" collapsed="false">
      <c r="A141" s="8"/>
      <c r="B141" s="8"/>
      <c r="C141" s="8"/>
      <c r="D141" s="8"/>
      <c r="E141" s="6" t="str">
        <f aca="false">IFERROR(INDEX('دليل الحسابات'!$B$4:$B$42,MATCH(D141,'دليل الحسابات'!$A$4:$A$42,0)),"")</f>
        <v/>
      </c>
      <c r="F141" s="9"/>
      <c r="G141" s="9"/>
      <c r="H141" s="8"/>
    </row>
    <row r="142" customFormat="false" ht="15" hidden="false" customHeight="false" outlineLevel="0" collapsed="false">
      <c r="A142" s="8"/>
      <c r="B142" s="8"/>
      <c r="C142" s="8"/>
      <c r="D142" s="8"/>
      <c r="E142" s="6" t="str">
        <f aca="false">IFERROR(INDEX('دليل الحسابات'!$B$4:$B$42,MATCH(D142,'دليل الحسابات'!$A$4:$A$42,0)),"")</f>
        <v/>
      </c>
      <c r="F142" s="9"/>
      <c r="G142" s="9"/>
      <c r="H142" s="8"/>
    </row>
    <row r="143" customFormat="false" ht="15" hidden="false" customHeight="false" outlineLevel="0" collapsed="false">
      <c r="A143" s="8"/>
      <c r="B143" s="8"/>
      <c r="C143" s="8"/>
      <c r="D143" s="8"/>
      <c r="E143" s="6" t="str">
        <f aca="false">IFERROR(INDEX('دليل الحسابات'!$B$4:$B$42,MATCH(D143,'دليل الحسابات'!$A$4:$A$42,0)),"")</f>
        <v/>
      </c>
      <c r="F143" s="9"/>
      <c r="G143" s="9"/>
      <c r="H143" s="8"/>
    </row>
    <row r="144" customFormat="false" ht="15" hidden="false" customHeight="false" outlineLevel="0" collapsed="false">
      <c r="A144" s="8"/>
      <c r="B144" s="8"/>
      <c r="C144" s="8"/>
      <c r="D144" s="8"/>
      <c r="E144" s="6" t="str">
        <f aca="false">IFERROR(INDEX('دليل الحسابات'!$B$4:$B$42,MATCH(D144,'دليل الحسابات'!$A$4:$A$42,0)),"")</f>
        <v/>
      </c>
      <c r="F144" s="9"/>
      <c r="G144" s="9"/>
      <c r="H144" s="8"/>
    </row>
    <row r="145" customFormat="false" ht="15" hidden="false" customHeight="false" outlineLevel="0" collapsed="false">
      <c r="A145" s="8"/>
      <c r="B145" s="8"/>
      <c r="C145" s="8"/>
      <c r="D145" s="8"/>
      <c r="E145" s="6" t="str">
        <f aca="false">IFERROR(INDEX('دليل الحسابات'!$B$4:$B$42,MATCH(D145,'دليل الحسابات'!$A$4:$A$42,0)),"")</f>
        <v/>
      </c>
      <c r="F145" s="9"/>
      <c r="G145" s="9"/>
      <c r="H145" s="8"/>
    </row>
    <row r="146" customFormat="false" ht="15" hidden="false" customHeight="false" outlineLevel="0" collapsed="false">
      <c r="A146" s="8"/>
      <c r="B146" s="8"/>
      <c r="C146" s="8"/>
      <c r="D146" s="8"/>
      <c r="E146" s="6" t="str">
        <f aca="false">IFERROR(INDEX('دليل الحسابات'!$B$4:$B$42,MATCH(D146,'دليل الحسابات'!$A$4:$A$42,0)),"")</f>
        <v/>
      </c>
      <c r="F146" s="9"/>
      <c r="G146" s="9"/>
      <c r="H146" s="8"/>
    </row>
    <row r="147" customFormat="false" ht="15" hidden="false" customHeight="false" outlineLevel="0" collapsed="false">
      <c r="A147" s="8"/>
      <c r="B147" s="8"/>
      <c r="C147" s="8"/>
      <c r="D147" s="8"/>
      <c r="E147" s="6" t="str">
        <f aca="false">IFERROR(INDEX('دليل الحسابات'!$B$4:$B$42,MATCH(D147,'دليل الحسابات'!$A$4:$A$42,0)),"")</f>
        <v/>
      </c>
      <c r="F147" s="9"/>
      <c r="G147" s="9"/>
      <c r="H147" s="8"/>
    </row>
    <row r="148" customFormat="false" ht="15" hidden="false" customHeight="false" outlineLevel="0" collapsed="false">
      <c r="A148" s="8"/>
      <c r="B148" s="8"/>
      <c r="C148" s="8"/>
      <c r="D148" s="8"/>
      <c r="E148" s="6" t="str">
        <f aca="false">IFERROR(INDEX('دليل الحسابات'!$B$4:$B$42,MATCH(D148,'دليل الحسابات'!$A$4:$A$42,0)),"")</f>
        <v/>
      </c>
      <c r="F148" s="9"/>
      <c r="G148" s="9"/>
      <c r="H148" s="8"/>
    </row>
    <row r="149" customFormat="false" ht="15" hidden="false" customHeight="false" outlineLevel="0" collapsed="false">
      <c r="A149" s="8"/>
      <c r="B149" s="8"/>
      <c r="C149" s="8"/>
      <c r="D149" s="8"/>
      <c r="E149" s="6" t="str">
        <f aca="false">IFERROR(INDEX('دليل الحسابات'!$B$4:$B$42,MATCH(D149,'دليل الحسابات'!$A$4:$A$42,0)),"")</f>
        <v/>
      </c>
      <c r="F149" s="9"/>
      <c r="G149" s="9"/>
      <c r="H149" s="8"/>
    </row>
    <row r="150" customFormat="false" ht="15" hidden="false" customHeight="false" outlineLevel="0" collapsed="false">
      <c r="A150" s="8"/>
      <c r="B150" s="8"/>
      <c r="C150" s="8"/>
      <c r="D150" s="8"/>
      <c r="E150" s="6" t="str">
        <f aca="false">IFERROR(INDEX('دليل الحسابات'!$B$4:$B$42,MATCH(D150,'دليل الحسابات'!$A$4:$A$42,0)),"")</f>
        <v/>
      </c>
      <c r="F150" s="9"/>
      <c r="G150" s="9"/>
      <c r="H150" s="8"/>
    </row>
    <row r="151" customFormat="false" ht="15" hidden="false" customHeight="false" outlineLevel="0" collapsed="false">
      <c r="A151" s="8"/>
      <c r="B151" s="8"/>
      <c r="C151" s="8"/>
      <c r="D151" s="8"/>
      <c r="E151" s="6" t="str">
        <f aca="false">IFERROR(INDEX('دليل الحسابات'!$B$4:$B$42,MATCH(D151,'دليل الحسابات'!$A$4:$A$42,0)),"")</f>
        <v/>
      </c>
      <c r="F151" s="9"/>
      <c r="G151" s="9"/>
      <c r="H151" s="8"/>
    </row>
    <row r="152" customFormat="false" ht="15" hidden="false" customHeight="false" outlineLevel="0" collapsed="false">
      <c r="A152" s="8"/>
      <c r="B152" s="8"/>
      <c r="C152" s="8"/>
      <c r="D152" s="8"/>
      <c r="E152" s="6" t="str">
        <f aca="false">IFERROR(INDEX('دليل الحسابات'!$B$4:$B$42,MATCH(D152,'دليل الحسابات'!$A$4:$A$42,0)),"")</f>
        <v/>
      </c>
      <c r="F152" s="9"/>
      <c r="G152" s="9"/>
      <c r="H152" s="8"/>
    </row>
    <row r="153" customFormat="false" ht="15" hidden="false" customHeight="false" outlineLevel="0" collapsed="false">
      <c r="A153" s="8"/>
      <c r="B153" s="8"/>
      <c r="C153" s="8"/>
      <c r="D153" s="8"/>
      <c r="E153" s="6" t="str">
        <f aca="false">IFERROR(INDEX('دليل الحسابات'!$B$4:$B$42,MATCH(D153,'دليل الحسابات'!$A$4:$A$42,0)),"")</f>
        <v/>
      </c>
      <c r="F153" s="9"/>
      <c r="G153" s="9"/>
      <c r="H153" s="8"/>
    </row>
    <row r="154" customFormat="false" ht="15" hidden="false" customHeight="false" outlineLevel="0" collapsed="false">
      <c r="A154" s="8"/>
      <c r="B154" s="8"/>
      <c r="C154" s="8"/>
      <c r="D154" s="8"/>
      <c r="E154" s="6" t="str">
        <f aca="false">IFERROR(INDEX('دليل الحسابات'!$B$4:$B$42,MATCH(D154,'دليل الحسابات'!$A$4:$A$42,0)),"")</f>
        <v/>
      </c>
      <c r="F154" s="9"/>
      <c r="G154" s="9"/>
      <c r="H154" s="8"/>
    </row>
    <row r="155" customFormat="false" ht="15" hidden="false" customHeight="false" outlineLevel="0" collapsed="false">
      <c r="A155" s="8"/>
      <c r="B155" s="8"/>
      <c r="C155" s="8"/>
      <c r="D155" s="8"/>
      <c r="E155" s="6" t="str">
        <f aca="false">IFERROR(INDEX('دليل الحسابات'!$B$4:$B$42,MATCH(D155,'دليل الحسابات'!$A$4:$A$42,0)),"")</f>
        <v/>
      </c>
      <c r="F155" s="9"/>
      <c r="G155" s="9"/>
      <c r="H155" s="8"/>
    </row>
    <row r="156" customFormat="false" ht="15" hidden="false" customHeight="false" outlineLevel="0" collapsed="false">
      <c r="A156" s="8"/>
      <c r="B156" s="8"/>
      <c r="C156" s="8"/>
      <c r="D156" s="8"/>
      <c r="E156" s="6" t="str">
        <f aca="false">IFERROR(INDEX('دليل الحسابات'!$B$4:$B$42,MATCH(D156,'دليل الحسابات'!$A$4:$A$42,0)),"")</f>
        <v/>
      </c>
      <c r="F156" s="9"/>
      <c r="G156" s="9"/>
      <c r="H156" s="8"/>
    </row>
    <row r="157" customFormat="false" ht="15" hidden="false" customHeight="false" outlineLevel="0" collapsed="false">
      <c r="A157" s="8"/>
      <c r="B157" s="8"/>
      <c r="C157" s="8"/>
      <c r="D157" s="8"/>
      <c r="E157" s="6" t="str">
        <f aca="false">IFERROR(INDEX('دليل الحسابات'!$B$4:$B$42,MATCH(D157,'دليل الحسابات'!$A$4:$A$42,0)),"")</f>
        <v/>
      </c>
      <c r="F157" s="9"/>
      <c r="G157" s="9"/>
      <c r="H157" s="8"/>
    </row>
    <row r="158" customFormat="false" ht="15" hidden="false" customHeight="false" outlineLevel="0" collapsed="false">
      <c r="A158" s="8"/>
      <c r="B158" s="8"/>
      <c r="C158" s="8"/>
      <c r="D158" s="8"/>
      <c r="E158" s="6" t="str">
        <f aca="false">IFERROR(INDEX('دليل الحسابات'!$B$4:$B$42,MATCH(D158,'دليل الحسابات'!$A$4:$A$42,0)),"")</f>
        <v/>
      </c>
      <c r="F158" s="9"/>
      <c r="G158" s="9"/>
      <c r="H158" s="8"/>
    </row>
    <row r="159" customFormat="false" ht="15" hidden="false" customHeight="false" outlineLevel="0" collapsed="false">
      <c r="A159" s="8"/>
      <c r="B159" s="8"/>
      <c r="C159" s="8"/>
      <c r="D159" s="8"/>
      <c r="E159" s="6" t="str">
        <f aca="false">IFERROR(INDEX('دليل الحسابات'!$B$4:$B$42,MATCH(D159,'دليل الحسابات'!$A$4:$A$42,0)),"")</f>
        <v/>
      </c>
      <c r="F159" s="9"/>
      <c r="G159" s="9"/>
      <c r="H159" s="8"/>
    </row>
    <row r="160" customFormat="false" ht="15" hidden="false" customHeight="false" outlineLevel="0" collapsed="false">
      <c r="A160" s="8"/>
      <c r="B160" s="8"/>
      <c r="C160" s="8"/>
      <c r="D160" s="8"/>
      <c r="E160" s="6" t="str">
        <f aca="false">IFERROR(INDEX('دليل الحسابات'!$B$4:$B$42,MATCH(D160,'دليل الحسابات'!$A$4:$A$42,0)),"")</f>
        <v/>
      </c>
      <c r="F160" s="9"/>
      <c r="G160" s="9"/>
      <c r="H160" s="8"/>
    </row>
    <row r="161" customFormat="false" ht="15" hidden="false" customHeight="false" outlineLevel="0" collapsed="false">
      <c r="A161" s="8"/>
      <c r="B161" s="8"/>
      <c r="C161" s="8"/>
      <c r="D161" s="8"/>
      <c r="E161" s="6" t="str">
        <f aca="false">IFERROR(INDEX('دليل الحسابات'!$B$4:$B$42,MATCH(D161,'دليل الحسابات'!$A$4:$A$42,0)),"")</f>
        <v/>
      </c>
      <c r="F161" s="9"/>
      <c r="G161" s="9"/>
      <c r="H161" s="8"/>
    </row>
    <row r="162" customFormat="false" ht="15" hidden="false" customHeight="false" outlineLevel="0" collapsed="false">
      <c r="A162" s="8"/>
      <c r="B162" s="8"/>
      <c r="C162" s="8"/>
      <c r="D162" s="8"/>
      <c r="E162" s="6" t="str">
        <f aca="false">IFERROR(INDEX('دليل الحسابات'!$B$4:$B$42,MATCH(D162,'دليل الحسابات'!$A$4:$A$42,0)),"")</f>
        <v/>
      </c>
      <c r="F162" s="9"/>
      <c r="G162" s="9"/>
      <c r="H162" s="8"/>
    </row>
    <row r="163" customFormat="false" ht="15" hidden="false" customHeight="false" outlineLevel="0" collapsed="false">
      <c r="A163" s="8"/>
      <c r="B163" s="8"/>
      <c r="C163" s="8"/>
      <c r="D163" s="8"/>
      <c r="E163" s="6" t="str">
        <f aca="false">IFERROR(INDEX('دليل الحسابات'!$B$4:$B$42,MATCH(D163,'دليل الحسابات'!$A$4:$A$42,0)),"")</f>
        <v/>
      </c>
      <c r="F163" s="9"/>
      <c r="G163" s="9"/>
      <c r="H163" s="8"/>
    </row>
    <row r="164" customFormat="false" ht="15" hidden="false" customHeight="false" outlineLevel="0" collapsed="false">
      <c r="A164" s="8"/>
      <c r="B164" s="8"/>
      <c r="C164" s="8"/>
      <c r="D164" s="8"/>
      <c r="E164" s="6" t="str">
        <f aca="false">IFERROR(INDEX('دليل الحسابات'!$B$4:$B$42,MATCH(D164,'دليل الحسابات'!$A$4:$A$42,0)),"")</f>
        <v/>
      </c>
      <c r="F164" s="9"/>
      <c r="G164" s="9"/>
      <c r="H164" s="8"/>
    </row>
    <row r="165" customFormat="false" ht="15" hidden="false" customHeight="false" outlineLevel="0" collapsed="false">
      <c r="A165" s="8"/>
      <c r="B165" s="8"/>
      <c r="C165" s="8"/>
      <c r="D165" s="8"/>
      <c r="E165" s="6" t="str">
        <f aca="false">IFERROR(INDEX('دليل الحسابات'!$B$4:$B$42,MATCH(D165,'دليل الحسابات'!$A$4:$A$42,0)),"")</f>
        <v/>
      </c>
      <c r="F165" s="9"/>
      <c r="G165" s="9"/>
      <c r="H165" s="8"/>
    </row>
    <row r="166" customFormat="false" ht="15" hidden="false" customHeight="false" outlineLevel="0" collapsed="false">
      <c r="A166" s="8"/>
      <c r="B166" s="8"/>
      <c r="C166" s="8"/>
      <c r="D166" s="8"/>
      <c r="E166" s="6" t="str">
        <f aca="false">IFERROR(INDEX('دليل الحسابات'!$B$4:$B$42,MATCH(D166,'دليل الحسابات'!$A$4:$A$42,0)),"")</f>
        <v/>
      </c>
      <c r="F166" s="9"/>
      <c r="G166" s="9"/>
      <c r="H166" s="8"/>
    </row>
    <row r="167" customFormat="false" ht="15" hidden="false" customHeight="false" outlineLevel="0" collapsed="false">
      <c r="A167" s="8"/>
      <c r="B167" s="8"/>
      <c r="C167" s="8"/>
      <c r="D167" s="8"/>
      <c r="E167" s="6" t="str">
        <f aca="false">IFERROR(INDEX('دليل الحسابات'!$B$4:$B$42,MATCH(D167,'دليل الحسابات'!$A$4:$A$42,0)),"")</f>
        <v/>
      </c>
      <c r="F167" s="9"/>
      <c r="G167" s="9"/>
      <c r="H167" s="8"/>
    </row>
    <row r="168" customFormat="false" ht="15" hidden="false" customHeight="false" outlineLevel="0" collapsed="false">
      <c r="A168" s="8"/>
      <c r="B168" s="8"/>
      <c r="C168" s="8"/>
      <c r="D168" s="8"/>
      <c r="E168" s="6" t="str">
        <f aca="false">IFERROR(INDEX('دليل الحسابات'!$B$4:$B$42,MATCH(D168,'دليل الحسابات'!$A$4:$A$42,0)),"")</f>
        <v/>
      </c>
      <c r="F168" s="9"/>
      <c r="G168" s="9"/>
      <c r="H168" s="8"/>
    </row>
    <row r="169" customFormat="false" ht="15" hidden="false" customHeight="false" outlineLevel="0" collapsed="false">
      <c r="A169" s="8"/>
      <c r="B169" s="8"/>
      <c r="C169" s="8"/>
      <c r="D169" s="8"/>
      <c r="E169" s="6" t="str">
        <f aca="false">IFERROR(INDEX('دليل الحسابات'!$B$4:$B$42,MATCH(D169,'دليل الحسابات'!$A$4:$A$42,0)),"")</f>
        <v/>
      </c>
      <c r="F169" s="9"/>
      <c r="G169" s="9"/>
      <c r="H169" s="8"/>
    </row>
    <row r="170" customFormat="false" ht="15" hidden="false" customHeight="false" outlineLevel="0" collapsed="false">
      <c r="A170" s="8"/>
      <c r="B170" s="8"/>
      <c r="C170" s="8"/>
      <c r="D170" s="8"/>
      <c r="E170" s="6" t="str">
        <f aca="false">IFERROR(INDEX('دليل الحسابات'!$B$4:$B$42,MATCH(D170,'دليل الحسابات'!$A$4:$A$42,0)),"")</f>
        <v/>
      </c>
      <c r="F170" s="9"/>
      <c r="G170" s="9"/>
      <c r="H170" s="8"/>
    </row>
    <row r="171" customFormat="false" ht="15" hidden="false" customHeight="false" outlineLevel="0" collapsed="false">
      <c r="A171" s="8"/>
      <c r="B171" s="8"/>
      <c r="C171" s="8"/>
      <c r="D171" s="8"/>
      <c r="E171" s="6" t="str">
        <f aca="false">IFERROR(INDEX('دليل الحسابات'!$B$4:$B$42,MATCH(D171,'دليل الحسابات'!$A$4:$A$42,0)),"")</f>
        <v/>
      </c>
      <c r="F171" s="9"/>
      <c r="G171" s="9"/>
      <c r="H171" s="8"/>
    </row>
    <row r="172" customFormat="false" ht="15" hidden="false" customHeight="false" outlineLevel="0" collapsed="false">
      <c r="A172" s="8"/>
      <c r="B172" s="8"/>
      <c r="C172" s="8"/>
      <c r="D172" s="8"/>
      <c r="E172" s="6" t="str">
        <f aca="false">IFERROR(INDEX('دليل الحسابات'!$B$4:$B$42,MATCH(D172,'دليل الحسابات'!$A$4:$A$42,0)),"")</f>
        <v/>
      </c>
      <c r="F172" s="9"/>
      <c r="G172" s="9"/>
      <c r="H172" s="8"/>
    </row>
    <row r="173" customFormat="false" ht="15" hidden="false" customHeight="false" outlineLevel="0" collapsed="false">
      <c r="A173" s="8"/>
      <c r="B173" s="8"/>
      <c r="C173" s="8"/>
      <c r="D173" s="8"/>
      <c r="E173" s="6" t="str">
        <f aca="false">IFERROR(INDEX('دليل الحسابات'!$B$4:$B$42,MATCH(D173,'دليل الحسابات'!$A$4:$A$42,0)),"")</f>
        <v/>
      </c>
      <c r="F173" s="9"/>
      <c r="G173" s="9"/>
      <c r="H173" s="8"/>
    </row>
    <row r="174" customFormat="false" ht="15" hidden="false" customHeight="false" outlineLevel="0" collapsed="false">
      <c r="A174" s="8"/>
      <c r="B174" s="8"/>
      <c r="C174" s="8"/>
      <c r="D174" s="8"/>
      <c r="E174" s="6" t="str">
        <f aca="false">IFERROR(INDEX('دليل الحسابات'!$B$4:$B$42,MATCH(D174,'دليل الحسابات'!$A$4:$A$42,0)),"")</f>
        <v/>
      </c>
      <c r="F174" s="9"/>
      <c r="G174" s="9"/>
      <c r="H174" s="8"/>
    </row>
    <row r="175" customFormat="false" ht="15" hidden="false" customHeight="false" outlineLevel="0" collapsed="false">
      <c r="A175" s="8"/>
      <c r="B175" s="8"/>
      <c r="C175" s="8"/>
      <c r="D175" s="8"/>
      <c r="E175" s="6" t="str">
        <f aca="false">IFERROR(INDEX('دليل الحسابات'!$B$4:$B$42,MATCH(D175,'دليل الحسابات'!$A$4:$A$42,0)),"")</f>
        <v/>
      </c>
      <c r="F175" s="9"/>
      <c r="G175" s="9"/>
      <c r="H175" s="8"/>
    </row>
    <row r="176" customFormat="false" ht="15" hidden="false" customHeight="false" outlineLevel="0" collapsed="false">
      <c r="A176" s="8"/>
      <c r="B176" s="8"/>
      <c r="C176" s="8"/>
      <c r="D176" s="8"/>
      <c r="E176" s="6" t="str">
        <f aca="false">IFERROR(INDEX('دليل الحسابات'!$B$4:$B$42,MATCH(D176,'دليل الحسابات'!$A$4:$A$42,0)),"")</f>
        <v/>
      </c>
      <c r="F176" s="9"/>
      <c r="G176" s="9"/>
      <c r="H176" s="8"/>
    </row>
    <row r="177" customFormat="false" ht="15" hidden="false" customHeight="false" outlineLevel="0" collapsed="false">
      <c r="A177" s="8"/>
      <c r="B177" s="8"/>
      <c r="C177" s="8"/>
      <c r="D177" s="8"/>
      <c r="E177" s="6" t="str">
        <f aca="false">IFERROR(INDEX('دليل الحسابات'!$B$4:$B$42,MATCH(D177,'دليل الحسابات'!$A$4:$A$42,0)),"")</f>
        <v/>
      </c>
      <c r="F177" s="9"/>
      <c r="G177" s="9"/>
      <c r="H177" s="8"/>
    </row>
    <row r="178" customFormat="false" ht="15" hidden="false" customHeight="false" outlineLevel="0" collapsed="false">
      <c r="A178" s="8"/>
      <c r="B178" s="8"/>
      <c r="C178" s="8"/>
      <c r="D178" s="8"/>
      <c r="E178" s="6" t="str">
        <f aca="false">IFERROR(INDEX('دليل الحسابات'!$B$4:$B$42,MATCH(D178,'دليل الحسابات'!$A$4:$A$42,0)),"")</f>
        <v/>
      </c>
      <c r="F178" s="9"/>
      <c r="G178" s="9"/>
      <c r="H178" s="8"/>
    </row>
    <row r="179" customFormat="false" ht="15" hidden="false" customHeight="false" outlineLevel="0" collapsed="false">
      <c r="A179" s="8"/>
      <c r="B179" s="8"/>
      <c r="C179" s="8"/>
      <c r="D179" s="8"/>
      <c r="E179" s="6" t="str">
        <f aca="false">IFERROR(INDEX('دليل الحسابات'!$B$4:$B$42,MATCH(D179,'دليل الحسابات'!$A$4:$A$42,0)),"")</f>
        <v/>
      </c>
      <c r="F179" s="9"/>
      <c r="G179" s="9"/>
      <c r="H179" s="8"/>
    </row>
    <row r="180" customFormat="false" ht="15" hidden="false" customHeight="false" outlineLevel="0" collapsed="false">
      <c r="A180" s="8"/>
      <c r="B180" s="8"/>
      <c r="C180" s="8"/>
      <c r="D180" s="8"/>
      <c r="E180" s="6" t="str">
        <f aca="false">IFERROR(INDEX('دليل الحسابات'!$B$4:$B$42,MATCH(D180,'دليل الحسابات'!$A$4:$A$42,0)),"")</f>
        <v/>
      </c>
      <c r="F180" s="9"/>
      <c r="G180" s="9"/>
      <c r="H180" s="8"/>
    </row>
    <row r="181" customFormat="false" ht="15" hidden="false" customHeight="false" outlineLevel="0" collapsed="false">
      <c r="A181" s="8"/>
      <c r="B181" s="8"/>
      <c r="C181" s="8"/>
      <c r="D181" s="8"/>
      <c r="E181" s="6" t="str">
        <f aca="false">IFERROR(INDEX('دليل الحسابات'!$B$4:$B$42,MATCH(D181,'دليل الحسابات'!$A$4:$A$42,0)),"")</f>
        <v/>
      </c>
      <c r="F181" s="9"/>
      <c r="G181" s="9"/>
      <c r="H181" s="8"/>
    </row>
    <row r="182" customFormat="false" ht="15" hidden="false" customHeight="false" outlineLevel="0" collapsed="false">
      <c r="A182" s="8"/>
      <c r="B182" s="8"/>
      <c r="C182" s="8"/>
      <c r="D182" s="8"/>
      <c r="E182" s="6" t="str">
        <f aca="false">IFERROR(INDEX('دليل الحسابات'!$B$4:$B$42,MATCH(D182,'دليل الحسابات'!$A$4:$A$42,0)),"")</f>
        <v/>
      </c>
      <c r="F182" s="9"/>
      <c r="G182" s="9"/>
      <c r="H182" s="8"/>
    </row>
    <row r="183" customFormat="false" ht="15" hidden="false" customHeight="false" outlineLevel="0" collapsed="false">
      <c r="A183" s="8"/>
      <c r="B183" s="8"/>
      <c r="C183" s="8"/>
      <c r="D183" s="8"/>
      <c r="E183" s="6" t="str">
        <f aca="false">IFERROR(INDEX('دليل الحسابات'!$B$4:$B$42,MATCH(D183,'دليل الحسابات'!$A$4:$A$42,0)),"")</f>
        <v/>
      </c>
      <c r="F183" s="9"/>
      <c r="G183" s="9"/>
      <c r="H183" s="8"/>
    </row>
    <row r="184" customFormat="false" ht="15" hidden="false" customHeight="false" outlineLevel="0" collapsed="false">
      <c r="A184" s="8"/>
      <c r="B184" s="8"/>
      <c r="C184" s="8"/>
      <c r="D184" s="8"/>
      <c r="E184" s="6" t="str">
        <f aca="false">IFERROR(INDEX('دليل الحسابات'!$B$4:$B$42,MATCH(D184,'دليل الحسابات'!$A$4:$A$42,0)),"")</f>
        <v/>
      </c>
      <c r="F184" s="9"/>
      <c r="G184" s="9"/>
      <c r="H184" s="8"/>
    </row>
    <row r="185" customFormat="false" ht="15" hidden="false" customHeight="false" outlineLevel="0" collapsed="false">
      <c r="A185" s="8"/>
      <c r="B185" s="8"/>
      <c r="C185" s="8"/>
      <c r="D185" s="8"/>
      <c r="E185" s="6" t="str">
        <f aca="false">IFERROR(INDEX('دليل الحسابات'!$B$4:$B$42,MATCH(D185,'دليل الحسابات'!$A$4:$A$42,0)),"")</f>
        <v/>
      </c>
      <c r="F185" s="9"/>
      <c r="G185" s="9"/>
      <c r="H185" s="8"/>
    </row>
    <row r="186" customFormat="false" ht="15" hidden="false" customHeight="false" outlineLevel="0" collapsed="false">
      <c r="A186" s="8"/>
      <c r="B186" s="8"/>
      <c r="C186" s="8"/>
      <c r="D186" s="8"/>
      <c r="E186" s="6" t="str">
        <f aca="false">IFERROR(INDEX('دليل الحسابات'!$B$4:$B$42,MATCH(D186,'دليل الحسابات'!$A$4:$A$42,0)),"")</f>
        <v/>
      </c>
      <c r="F186" s="9"/>
      <c r="G186" s="9"/>
      <c r="H186" s="8"/>
    </row>
    <row r="187" customFormat="false" ht="15" hidden="false" customHeight="false" outlineLevel="0" collapsed="false">
      <c r="A187" s="8"/>
      <c r="B187" s="8"/>
      <c r="C187" s="8"/>
      <c r="D187" s="8"/>
      <c r="E187" s="6" t="str">
        <f aca="false">IFERROR(INDEX('دليل الحسابات'!$B$4:$B$42,MATCH(D187,'دليل الحسابات'!$A$4:$A$42,0)),"")</f>
        <v/>
      </c>
      <c r="F187" s="9"/>
      <c r="G187" s="9"/>
      <c r="H187" s="8"/>
    </row>
    <row r="188" customFormat="false" ht="15" hidden="false" customHeight="false" outlineLevel="0" collapsed="false">
      <c r="A188" s="8"/>
      <c r="B188" s="8"/>
      <c r="C188" s="8"/>
      <c r="D188" s="8"/>
      <c r="E188" s="6" t="str">
        <f aca="false">IFERROR(INDEX('دليل الحسابات'!$B$4:$B$42,MATCH(D188,'دليل الحسابات'!$A$4:$A$42,0)),"")</f>
        <v/>
      </c>
      <c r="F188" s="9"/>
      <c r="G188" s="9"/>
      <c r="H188" s="8"/>
    </row>
    <row r="189" customFormat="false" ht="15" hidden="false" customHeight="false" outlineLevel="0" collapsed="false">
      <c r="A189" s="8"/>
      <c r="B189" s="8"/>
      <c r="C189" s="8"/>
      <c r="D189" s="8"/>
      <c r="E189" s="6" t="str">
        <f aca="false">IFERROR(INDEX('دليل الحسابات'!$B$4:$B$42,MATCH(D189,'دليل الحسابات'!$A$4:$A$42,0)),"")</f>
        <v/>
      </c>
      <c r="F189" s="9"/>
      <c r="G189" s="9"/>
      <c r="H189" s="8"/>
    </row>
    <row r="190" customFormat="false" ht="15" hidden="false" customHeight="false" outlineLevel="0" collapsed="false">
      <c r="A190" s="8"/>
      <c r="B190" s="8"/>
      <c r="C190" s="8"/>
      <c r="D190" s="8"/>
      <c r="E190" s="6" t="str">
        <f aca="false">IFERROR(INDEX('دليل الحسابات'!$B$4:$B$42,MATCH(D190,'دليل الحسابات'!$A$4:$A$42,0)),"")</f>
        <v/>
      </c>
      <c r="F190" s="9"/>
      <c r="G190" s="9"/>
      <c r="H190" s="8"/>
    </row>
    <row r="191" customFormat="false" ht="15" hidden="false" customHeight="false" outlineLevel="0" collapsed="false">
      <c r="A191" s="8"/>
      <c r="B191" s="8"/>
      <c r="C191" s="8"/>
      <c r="D191" s="8"/>
      <c r="E191" s="6" t="str">
        <f aca="false">IFERROR(INDEX('دليل الحسابات'!$B$4:$B$42,MATCH(D191,'دليل الحسابات'!$A$4:$A$42,0)),"")</f>
        <v/>
      </c>
      <c r="F191" s="9"/>
      <c r="G191" s="9"/>
      <c r="H191" s="8"/>
    </row>
    <row r="192" customFormat="false" ht="15" hidden="false" customHeight="false" outlineLevel="0" collapsed="false">
      <c r="A192" s="8"/>
      <c r="B192" s="8"/>
      <c r="C192" s="8"/>
      <c r="D192" s="8"/>
      <c r="E192" s="6" t="str">
        <f aca="false">IFERROR(INDEX('دليل الحسابات'!$B$4:$B$42,MATCH(D192,'دليل الحسابات'!$A$4:$A$42,0)),"")</f>
        <v/>
      </c>
      <c r="F192" s="9"/>
      <c r="G192" s="9"/>
      <c r="H192" s="8"/>
    </row>
    <row r="193" customFormat="false" ht="15" hidden="false" customHeight="false" outlineLevel="0" collapsed="false">
      <c r="A193" s="8"/>
      <c r="B193" s="8"/>
      <c r="C193" s="8"/>
      <c r="D193" s="8"/>
      <c r="E193" s="6" t="str">
        <f aca="false">IFERROR(INDEX('دليل الحسابات'!$B$4:$B$42,MATCH(D193,'دليل الحسابات'!$A$4:$A$42,0)),"")</f>
        <v/>
      </c>
      <c r="F193" s="9"/>
      <c r="G193" s="9"/>
      <c r="H193" s="8"/>
    </row>
    <row r="194" customFormat="false" ht="15" hidden="false" customHeight="false" outlineLevel="0" collapsed="false">
      <c r="A194" s="8"/>
      <c r="B194" s="8"/>
      <c r="C194" s="8"/>
      <c r="D194" s="8"/>
      <c r="E194" s="6" t="str">
        <f aca="false">IFERROR(INDEX('دليل الحسابات'!$B$4:$B$42,MATCH(D194,'دليل الحسابات'!$A$4:$A$42,0)),"")</f>
        <v/>
      </c>
      <c r="F194" s="9"/>
      <c r="G194" s="9"/>
      <c r="H194" s="8"/>
    </row>
    <row r="195" customFormat="false" ht="15" hidden="false" customHeight="false" outlineLevel="0" collapsed="false">
      <c r="A195" s="8"/>
      <c r="B195" s="8"/>
      <c r="C195" s="8"/>
      <c r="D195" s="8"/>
      <c r="E195" s="6" t="str">
        <f aca="false">IFERROR(INDEX('دليل الحسابات'!$B$4:$B$42,MATCH(D195,'دليل الحسابات'!$A$4:$A$42,0)),"")</f>
        <v/>
      </c>
      <c r="F195" s="9"/>
      <c r="G195" s="9"/>
      <c r="H195" s="8"/>
    </row>
    <row r="196" customFormat="false" ht="15" hidden="false" customHeight="false" outlineLevel="0" collapsed="false">
      <c r="A196" s="8"/>
      <c r="B196" s="8"/>
      <c r="C196" s="8"/>
      <c r="D196" s="8"/>
      <c r="E196" s="6" t="str">
        <f aca="false">IFERROR(INDEX('دليل الحسابات'!$B$4:$B$42,MATCH(D196,'دليل الحسابات'!$A$4:$A$42,0)),"")</f>
        <v/>
      </c>
      <c r="F196" s="9"/>
      <c r="G196" s="9"/>
      <c r="H196" s="8"/>
    </row>
    <row r="197" customFormat="false" ht="15" hidden="false" customHeight="false" outlineLevel="0" collapsed="false">
      <c r="A197" s="8"/>
      <c r="B197" s="8"/>
      <c r="C197" s="8"/>
      <c r="D197" s="8"/>
      <c r="E197" s="6" t="str">
        <f aca="false">IFERROR(INDEX('دليل الحسابات'!$B$4:$B$42,MATCH(D197,'دليل الحسابات'!$A$4:$A$42,0)),"")</f>
        <v/>
      </c>
      <c r="F197" s="9"/>
      <c r="G197" s="9"/>
      <c r="H197" s="8"/>
    </row>
    <row r="198" customFormat="false" ht="15" hidden="false" customHeight="false" outlineLevel="0" collapsed="false">
      <c r="A198" s="8"/>
      <c r="B198" s="8"/>
      <c r="C198" s="8"/>
      <c r="D198" s="8"/>
      <c r="E198" s="6" t="str">
        <f aca="false">IFERROR(INDEX('دليل الحسابات'!$B$4:$B$42,MATCH(D198,'دليل الحسابات'!$A$4:$A$42,0)),"")</f>
        <v/>
      </c>
      <c r="F198" s="9"/>
      <c r="G198" s="9"/>
      <c r="H198" s="8"/>
    </row>
    <row r="199" customFormat="false" ht="15" hidden="false" customHeight="false" outlineLevel="0" collapsed="false">
      <c r="A199" s="8"/>
      <c r="B199" s="8"/>
      <c r="C199" s="8"/>
      <c r="D199" s="8"/>
      <c r="E199" s="6" t="str">
        <f aca="false">IFERROR(INDEX('دليل الحسابات'!$B$4:$B$42,MATCH(D199,'دليل الحسابات'!$A$4:$A$42,0)),"")</f>
        <v/>
      </c>
      <c r="F199" s="9"/>
      <c r="G199" s="9"/>
      <c r="H199" s="8"/>
    </row>
    <row r="200" customFormat="false" ht="15" hidden="false" customHeight="false" outlineLevel="0" collapsed="false">
      <c r="A200" s="8"/>
      <c r="B200" s="8"/>
      <c r="C200" s="8"/>
      <c r="D200" s="8"/>
      <c r="E200" s="6" t="str">
        <f aca="false">IFERROR(INDEX('دليل الحسابات'!$B$4:$B$42,MATCH(D200,'دليل الحسابات'!$A$4:$A$42,0)),"")</f>
        <v/>
      </c>
      <c r="F200" s="9"/>
      <c r="G200" s="9"/>
      <c r="H200" s="8"/>
    </row>
    <row r="201" customFormat="false" ht="15" hidden="false" customHeight="false" outlineLevel="0" collapsed="false">
      <c r="A201" s="8"/>
      <c r="B201" s="8"/>
      <c r="C201" s="8"/>
      <c r="D201" s="8"/>
      <c r="E201" s="6" t="str">
        <f aca="false">IFERROR(INDEX('دليل الحسابات'!$B$4:$B$42,MATCH(D201,'دليل الحسابات'!$A$4:$A$42,0)),"")</f>
        <v/>
      </c>
      <c r="F201" s="9"/>
      <c r="G201" s="9"/>
      <c r="H201" s="8"/>
    </row>
    <row r="202" customFormat="false" ht="15" hidden="false" customHeight="false" outlineLevel="0" collapsed="false">
      <c r="A202" s="8"/>
      <c r="B202" s="8"/>
      <c r="C202" s="8"/>
      <c r="D202" s="8"/>
      <c r="E202" s="6" t="str">
        <f aca="false">IFERROR(INDEX('دليل الحسابات'!$B$4:$B$42,MATCH(D202,'دليل الحسابات'!$A$4:$A$42,0)),"")</f>
        <v/>
      </c>
      <c r="F202" s="9"/>
      <c r="G202" s="9"/>
      <c r="H202" s="8"/>
    </row>
    <row r="203" customFormat="false" ht="15" hidden="false" customHeight="false" outlineLevel="0" collapsed="false">
      <c r="A203" s="8"/>
      <c r="B203" s="8"/>
      <c r="C203" s="8"/>
      <c r="D203" s="8"/>
      <c r="E203" s="6" t="str">
        <f aca="false">IFERROR(INDEX('دليل الحسابات'!$B$4:$B$42,MATCH(D203,'دليل الحسابات'!$A$4:$A$42,0)),"")</f>
        <v/>
      </c>
      <c r="F203" s="9"/>
      <c r="G203" s="9"/>
      <c r="H203" s="8"/>
    </row>
    <row r="204" customFormat="false" ht="15" hidden="false" customHeight="false" outlineLevel="0" collapsed="false">
      <c r="A204" s="8"/>
      <c r="B204" s="8"/>
      <c r="C204" s="8"/>
      <c r="D204" s="8"/>
      <c r="E204" s="6" t="str">
        <f aca="false">IFERROR(INDEX('دليل الحسابات'!$B$4:$B$42,MATCH(D204,'دليل الحسابات'!$A$4:$A$42,0)),"")</f>
        <v/>
      </c>
      <c r="F204" s="9"/>
      <c r="G204" s="9"/>
      <c r="H204" s="8"/>
    </row>
    <row r="205" customFormat="false" ht="15" hidden="false" customHeight="false" outlineLevel="0" collapsed="false">
      <c r="A205" s="8"/>
      <c r="B205" s="8"/>
      <c r="C205" s="8"/>
      <c r="D205" s="8"/>
      <c r="E205" s="6" t="str">
        <f aca="false">IFERROR(INDEX('دليل الحسابات'!$B$4:$B$42,MATCH(D205,'دليل الحسابات'!$A$4:$A$42,0)),"")</f>
        <v/>
      </c>
      <c r="F205" s="9"/>
      <c r="G205" s="9"/>
      <c r="H205" s="8"/>
    </row>
    <row r="206" customFormat="false" ht="15" hidden="false" customHeight="false" outlineLevel="0" collapsed="false">
      <c r="A206" s="8"/>
      <c r="B206" s="8"/>
      <c r="C206" s="8"/>
      <c r="D206" s="8"/>
      <c r="E206" s="6" t="str">
        <f aca="false">IFERROR(INDEX('دليل الحسابات'!$B$4:$B$42,MATCH(D206,'دليل الحسابات'!$A$4:$A$42,0)),"")</f>
        <v/>
      </c>
      <c r="F206" s="9"/>
      <c r="G206" s="9"/>
      <c r="H206" s="8"/>
    </row>
    <row r="207" customFormat="false" ht="15" hidden="false" customHeight="false" outlineLevel="0" collapsed="false">
      <c r="A207" s="8"/>
      <c r="B207" s="8"/>
      <c r="C207" s="8"/>
      <c r="D207" s="8"/>
      <c r="E207" s="6" t="str">
        <f aca="false">IFERROR(INDEX('دليل الحسابات'!$B$4:$B$42,MATCH(D207,'دليل الحسابات'!$A$4:$A$42,0)),"")</f>
        <v/>
      </c>
      <c r="F207" s="9"/>
      <c r="G207" s="9"/>
      <c r="H207" s="8"/>
    </row>
    <row r="208" customFormat="false" ht="15" hidden="false" customHeight="false" outlineLevel="0" collapsed="false">
      <c r="A208" s="8"/>
      <c r="B208" s="8"/>
      <c r="C208" s="8"/>
      <c r="D208" s="8"/>
      <c r="E208" s="6" t="str">
        <f aca="false">IFERROR(INDEX('دليل الحسابات'!$B$4:$B$42,MATCH(D208,'دليل الحسابات'!$A$4:$A$42,0)),"")</f>
        <v/>
      </c>
      <c r="F208" s="9"/>
      <c r="G208" s="9"/>
      <c r="H208" s="8"/>
    </row>
    <row r="209" customFormat="false" ht="15" hidden="false" customHeight="false" outlineLevel="0" collapsed="false">
      <c r="A209" s="8"/>
      <c r="B209" s="8"/>
      <c r="C209" s="8"/>
      <c r="D209" s="8"/>
      <c r="E209" s="6" t="str">
        <f aca="false">IFERROR(INDEX('دليل الحسابات'!$B$4:$B$42,MATCH(D209,'دليل الحسابات'!$A$4:$A$42,0)),"")</f>
        <v/>
      </c>
      <c r="F209" s="9"/>
      <c r="G209" s="9"/>
      <c r="H209" s="8"/>
    </row>
    <row r="210" customFormat="false" ht="15" hidden="false" customHeight="false" outlineLevel="0" collapsed="false">
      <c r="A210" s="8"/>
      <c r="B210" s="8"/>
      <c r="C210" s="8"/>
      <c r="D210" s="8"/>
      <c r="E210" s="6" t="str">
        <f aca="false">IFERROR(INDEX('دليل الحسابات'!$B$4:$B$42,MATCH(D210,'دليل الحسابات'!$A$4:$A$42,0)),"")</f>
        <v/>
      </c>
      <c r="F210" s="9"/>
      <c r="G210" s="9"/>
      <c r="H210" s="8"/>
    </row>
    <row r="211" customFormat="false" ht="15" hidden="false" customHeight="false" outlineLevel="0" collapsed="false">
      <c r="A211" s="8"/>
      <c r="B211" s="8"/>
      <c r="C211" s="8"/>
      <c r="D211" s="8"/>
      <c r="E211" s="6" t="str">
        <f aca="false">IFERROR(INDEX('دليل الحسابات'!$B$4:$B$42,MATCH(D211,'دليل الحسابات'!$A$4:$A$42,0)),"")</f>
        <v/>
      </c>
      <c r="F211" s="9"/>
      <c r="G211" s="9"/>
      <c r="H211" s="8"/>
    </row>
    <row r="212" customFormat="false" ht="15" hidden="false" customHeight="false" outlineLevel="0" collapsed="false">
      <c r="A212" s="8"/>
      <c r="B212" s="8"/>
      <c r="C212" s="8"/>
      <c r="D212" s="8"/>
      <c r="E212" s="6" t="str">
        <f aca="false">IFERROR(INDEX('دليل الحسابات'!$B$4:$B$42,MATCH(D212,'دليل الحسابات'!$A$4:$A$42,0)),"")</f>
        <v/>
      </c>
      <c r="F212" s="9"/>
      <c r="G212" s="9"/>
      <c r="H212" s="8"/>
    </row>
    <row r="213" customFormat="false" ht="15" hidden="false" customHeight="false" outlineLevel="0" collapsed="false">
      <c r="A213" s="8"/>
      <c r="B213" s="8"/>
      <c r="C213" s="8"/>
      <c r="D213" s="8"/>
      <c r="E213" s="6" t="str">
        <f aca="false">IFERROR(INDEX('دليل الحسابات'!$B$4:$B$42,MATCH(D213,'دليل الحسابات'!$A$4:$A$42,0)),"")</f>
        <v/>
      </c>
      <c r="F213" s="9"/>
      <c r="G213" s="9"/>
      <c r="H213" s="8"/>
    </row>
    <row r="214" customFormat="false" ht="15" hidden="false" customHeight="false" outlineLevel="0" collapsed="false">
      <c r="A214" s="8"/>
      <c r="B214" s="8"/>
      <c r="C214" s="8"/>
      <c r="D214" s="8"/>
      <c r="E214" s="6" t="str">
        <f aca="false">IFERROR(INDEX('دليل الحسابات'!$B$4:$B$42,MATCH(D214,'دليل الحسابات'!$A$4:$A$42,0)),"")</f>
        <v/>
      </c>
      <c r="F214" s="9"/>
      <c r="G214" s="9"/>
      <c r="H214" s="8"/>
    </row>
    <row r="215" customFormat="false" ht="15" hidden="false" customHeight="false" outlineLevel="0" collapsed="false">
      <c r="A215" s="8"/>
      <c r="B215" s="8"/>
      <c r="C215" s="8"/>
      <c r="D215" s="8"/>
      <c r="E215" s="6" t="str">
        <f aca="false">IFERROR(INDEX('دليل الحسابات'!$B$4:$B$42,MATCH(D215,'دليل الحسابات'!$A$4:$A$42,0)),"")</f>
        <v/>
      </c>
      <c r="F215" s="9"/>
      <c r="G215" s="9"/>
      <c r="H215" s="8"/>
    </row>
    <row r="216" customFormat="false" ht="15" hidden="false" customHeight="false" outlineLevel="0" collapsed="false">
      <c r="A216" s="8"/>
      <c r="B216" s="8"/>
      <c r="C216" s="8"/>
      <c r="D216" s="8"/>
      <c r="E216" s="6" t="str">
        <f aca="false">IFERROR(INDEX('دليل الحسابات'!$B$4:$B$42,MATCH(D216,'دليل الحسابات'!$A$4:$A$42,0)),"")</f>
        <v/>
      </c>
      <c r="F216" s="9"/>
      <c r="G216" s="9"/>
      <c r="H216" s="8"/>
    </row>
    <row r="217" customFormat="false" ht="15" hidden="false" customHeight="false" outlineLevel="0" collapsed="false">
      <c r="A217" s="8"/>
      <c r="B217" s="8"/>
      <c r="C217" s="8"/>
      <c r="D217" s="8"/>
      <c r="E217" s="6" t="str">
        <f aca="false">IFERROR(INDEX('دليل الحسابات'!$B$4:$B$42,MATCH(D217,'دليل الحسابات'!$A$4:$A$42,0)),"")</f>
        <v/>
      </c>
      <c r="F217" s="9"/>
      <c r="G217" s="9"/>
      <c r="H217" s="8"/>
    </row>
    <row r="218" customFormat="false" ht="15" hidden="false" customHeight="false" outlineLevel="0" collapsed="false">
      <c r="A218" s="8"/>
      <c r="B218" s="8"/>
      <c r="C218" s="8"/>
      <c r="D218" s="8"/>
      <c r="E218" s="6" t="str">
        <f aca="false">IFERROR(INDEX('دليل الحسابات'!$B$4:$B$42,MATCH(D218,'دليل الحسابات'!$A$4:$A$42,0)),"")</f>
        <v/>
      </c>
      <c r="F218" s="9"/>
      <c r="G218" s="9"/>
      <c r="H218" s="8"/>
    </row>
    <row r="219" customFormat="false" ht="15" hidden="false" customHeight="false" outlineLevel="0" collapsed="false">
      <c r="A219" s="8"/>
      <c r="B219" s="8"/>
      <c r="C219" s="8"/>
      <c r="D219" s="8"/>
      <c r="E219" s="6" t="str">
        <f aca="false">IFERROR(INDEX('دليل الحسابات'!$B$4:$B$42,MATCH(D219,'دليل الحسابات'!$A$4:$A$42,0)),"")</f>
        <v/>
      </c>
      <c r="F219" s="9"/>
      <c r="G219" s="9"/>
      <c r="H219" s="8"/>
    </row>
    <row r="220" customFormat="false" ht="15" hidden="false" customHeight="false" outlineLevel="0" collapsed="false">
      <c r="A220" s="8"/>
      <c r="B220" s="8"/>
      <c r="C220" s="8"/>
      <c r="D220" s="8"/>
      <c r="E220" s="6" t="str">
        <f aca="false">IFERROR(INDEX('دليل الحسابات'!$B$4:$B$42,MATCH(D220,'دليل الحسابات'!$A$4:$A$42,0)),"")</f>
        <v/>
      </c>
      <c r="F220" s="9"/>
      <c r="G220" s="9"/>
      <c r="H220" s="8"/>
    </row>
    <row r="221" customFormat="false" ht="15" hidden="false" customHeight="false" outlineLevel="0" collapsed="false">
      <c r="A221" s="8"/>
      <c r="B221" s="8"/>
      <c r="C221" s="8"/>
      <c r="D221" s="8"/>
      <c r="E221" s="6" t="str">
        <f aca="false">IFERROR(INDEX('دليل الحسابات'!$B$4:$B$42,MATCH(D221,'دليل الحسابات'!$A$4:$A$42,0)),"")</f>
        <v/>
      </c>
      <c r="F221" s="9"/>
      <c r="G221" s="9"/>
      <c r="H221" s="8"/>
    </row>
    <row r="222" customFormat="false" ht="15" hidden="false" customHeight="false" outlineLevel="0" collapsed="false">
      <c r="A222" s="8"/>
      <c r="B222" s="8"/>
      <c r="C222" s="8"/>
      <c r="D222" s="8"/>
      <c r="E222" s="6" t="str">
        <f aca="false">IFERROR(INDEX('دليل الحسابات'!$B$4:$B$42,MATCH(D222,'دليل الحسابات'!$A$4:$A$42,0)),"")</f>
        <v/>
      </c>
      <c r="F222" s="9"/>
      <c r="G222" s="9"/>
      <c r="H222" s="8"/>
    </row>
    <row r="223" customFormat="false" ht="15" hidden="false" customHeight="false" outlineLevel="0" collapsed="false">
      <c r="A223" s="8"/>
      <c r="B223" s="8"/>
      <c r="C223" s="8"/>
      <c r="D223" s="8"/>
      <c r="E223" s="6" t="str">
        <f aca="false">IFERROR(INDEX('دليل الحسابات'!$B$4:$B$42,MATCH(D223,'دليل الحسابات'!$A$4:$A$42,0)),"")</f>
        <v/>
      </c>
      <c r="F223" s="9"/>
      <c r="G223" s="9"/>
      <c r="H223" s="8"/>
    </row>
    <row r="224" customFormat="false" ht="15" hidden="false" customHeight="false" outlineLevel="0" collapsed="false">
      <c r="A224" s="8"/>
      <c r="B224" s="8"/>
      <c r="C224" s="8"/>
      <c r="D224" s="8"/>
      <c r="E224" s="6" t="str">
        <f aca="false">IFERROR(INDEX('دليل الحسابات'!$B$4:$B$42,MATCH(D224,'دليل الحسابات'!$A$4:$A$42,0)),"")</f>
        <v/>
      </c>
      <c r="F224" s="9"/>
      <c r="G224" s="9"/>
      <c r="H224" s="8"/>
    </row>
    <row r="225" customFormat="false" ht="15" hidden="false" customHeight="false" outlineLevel="0" collapsed="false">
      <c r="A225" s="8"/>
      <c r="B225" s="8"/>
      <c r="C225" s="8"/>
      <c r="D225" s="8"/>
      <c r="E225" s="6" t="str">
        <f aca="false">IFERROR(INDEX('دليل الحسابات'!$B$4:$B$42,MATCH(D225,'دليل الحسابات'!$A$4:$A$42,0)),"")</f>
        <v/>
      </c>
      <c r="F225" s="9"/>
      <c r="G225" s="9"/>
      <c r="H225" s="8"/>
    </row>
    <row r="226" customFormat="false" ht="15" hidden="false" customHeight="false" outlineLevel="0" collapsed="false">
      <c r="A226" s="8"/>
      <c r="B226" s="8"/>
      <c r="C226" s="8"/>
      <c r="D226" s="8"/>
      <c r="E226" s="6" t="str">
        <f aca="false">IFERROR(INDEX('دليل الحسابات'!$B$4:$B$42,MATCH(D226,'دليل الحسابات'!$A$4:$A$42,0)),"")</f>
        <v/>
      </c>
      <c r="F226" s="9"/>
      <c r="G226" s="9"/>
      <c r="H226" s="8"/>
    </row>
    <row r="227" customFormat="false" ht="15" hidden="false" customHeight="false" outlineLevel="0" collapsed="false">
      <c r="A227" s="8"/>
      <c r="B227" s="8"/>
      <c r="C227" s="8"/>
      <c r="D227" s="8"/>
      <c r="E227" s="6" t="str">
        <f aca="false">IFERROR(INDEX('دليل الحسابات'!$B$4:$B$42,MATCH(D227,'دليل الحسابات'!$A$4:$A$42,0)),"")</f>
        <v/>
      </c>
      <c r="F227" s="9"/>
      <c r="G227" s="9"/>
      <c r="H227" s="8"/>
    </row>
    <row r="228" customFormat="false" ht="15" hidden="false" customHeight="false" outlineLevel="0" collapsed="false">
      <c r="A228" s="8"/>
      <c r="B228" s="8"/>
      <c r="C228" s="8"/>
      <c r="D228" s="8"/>
      <c r="E228" s="6" t="str">
        <f aca="false">IFERROR(INDEX('دليل الحسابات'!$B$4:$B$42,MATCH(D228,'دليل الحسابات'!$A$4:$A$42,0)),"")</f>
        <v/>
      </c>
      <c r="F228" s="9"/>
      <c r="G228" s="9"/>
      <c r="H228" s="8"/>
    </row>
    <row r="229" customFormat="false" ht="15" hidden="false" customHeight="false" outlineLevel="0" collapsed="false">
      <c r="A229" s="8"/>
      <c r="B229" s="8"/>
      <c r="C229" s="8"/>
      <c r="D229" s="8"/>
      <c r="E229" s="6" t="str">
        <f aca="false">IFERROR(INDEX('دليل الحسابات'!$B$4:$B$42,MATCH(D229,'دليل الحسابات'!$A$4:$A$42,0)),"")</f>
        <v/>
      </c>
      <c r="F229" s="9"/>
      <c r="G229" s="9"/>
      <c r="H229" s="8"/>
    </row>
    <row r="230" customFormat="false" ht="15" hidden="false" customHeight="false" outlineLevel="0" collapsed="false">
      <c r="A230" s="8"/>
      <c r="B230" s="8"/>
      <c r="C230" s="8"/>
      <c r="D230" s="8"/>
      <c r="E230" s="6" t="str">
        <f aca="false">IFERROR(INDEX('دليل الحسابات'!$B$4:$B$42,MATCH(D230,'دليل الحسابات'!$A$4:$A$42,0)),"")</f>
        <v/>
      </c>
      <c r="F230" s="9"/>
      <c r="G230" s="9"/>
      <c r="H230" s="8"/>
    </row>
    <row r="231" customFormat="false" ht="15" hidden="false" customHeight="false" outlineLevel="0" collapsed="false">
      <c r="A231" s="8"/>
      <c r="B231" s="8"/>
      <c r="C231" s="8"/>
      <c r="D231" s="8"/>
      <c r="E231" s="6" t="str">
        <f aca="false">IFERROR(INDEX('دليل الحسابات'!$B$4:$B$42,MATCH(D231,'دليل الحسابات'!$A$4:$A$42,0)),"")</f>
        <v/>
      </c>
      <c r="F231" s="9"/>
      <c r="G231" s="9"/>
      <c r="H231" s="8"/>
    </row>
    <row r="232" customFormat="false" ht="15" hidden="false" customHeight="false" outlineLevel="0" collapsed="false">
      <c r="A232" s="8"/>
      <c r="B232" s="8"/>
      <c r="C232" s="8"/>
      <c r="D232" s="8"/>
      <c r="E232" s="6" t="str">
        <f aca="false">IFERROR(INDEX('دليل الحسابات'!$B$4:$B$42,MATCH(D232,'دليل الحسابات'!$A$4:$A$42,0)),"")</f>
        <v/>
      </c>
      <c r="F232" s="9"/>
      <c r="G232" s="9"/>
      <c r="H232" s="8"/>
    </row>
    <row r="233" customFormat="false" ht="15" hidden="false" customHeight="false" outlineLevel="0" collapsed="false">
      <c r="A233" s="8"/>
      <c r="B233" s="8"/>
      <c r="C233" s="8"/>
      <c r="D233" s="8"/>
      <c r="E233" s="6" t="str">
        <f aca="false">IFERROR(INDEX('دليل الحسابات'!$B$4:$B$42,MATCH(D233,'دليل الحسابات'!$A$4:$A$42,0)),"")</f>
        <v/>
      </c>
      <c r="F233" s="9"/>
      <c r="G233" s="9"/>
      <c r="H233" s="8"/>
    </row>
    <row r="234" customFormat="false" ht="15" hidden="false" customHeight="false" outlineLevel="0" collapsed="false">
      <c r="A234" s="8"/>
      <c r="B234" s="8"/>
      <c r="C234" s="8"/>
      <c r="D234" s="8"/>
      <c r="E234" s="6" t="str">
        <f aca="false">IFERROR(INDEX('دليل الحسابات'!$B$4:$B$42,MATCH(D234,'دليل الحسابات'!$A$4:$A$42,0)),"")</f>
        <v/>
      </c>
      <c r="F234" s="9"/>
      <c r="G234" s="9"/>
      <c r="H234" s="8"/>
    </row>
    <row r="235" customFormat="false" ht="15" hidden="false" customHeight="false" outlineLevel="0" collapsed="false">
      <c r="A235" s="8"/>
      <c r="B235" s="8"/>
      <c r="C235" s="8"/>
      <c r="D235" s="8"/>
      <c r="E235" s="6" t="str">
        <f aca="false">IFERROR(INDEX('دليل الحسابات'!$B$4:$B$42,MATCH(D235,'دليل الحسابات'!$A$4:$A$42,0)),"")</f>
        <v/>
      </c>
      <c r="F235" s="9"/>
      <c r="G235" s="9"/>
      <c r="H235" s="8"/>
    </row>
    <row r="236" customFormat="false" ht="15" hidden="false" customHeight="false" outlineLevel="0" collapsed="false">
      <c r="A236" s="8"/>
      <c r="B236" s="8"/>
      <c r="C236" s="8"/>
      <c r="D236" s="8"/>
      <c r="E236" s="6" t="str">
        <f aca="false">IFERROR(INDEX('دليل الحسابات'!$B$4:$B$42,MATCH(D236,'دليل الحسابات'!$A$4:$A$42,0)),"")</f>
        <v/>
      </c>
      <c r="F236" s="9"/>
      <c r="G236" s="9"/>
      <c r="H236" s="8"/>
    </row>
    <row r="237" customFormat="false" ht="15" hidden="false" customHeight="false" outlineLevel="0" collapsed="false">
      <c r="A237" s="8"/>
      <c r="B237" s="8"/>
      <c r="C237" s="8"/>
      <c r="D237" s="8"/>
      <c r="E237" s="6" t="str">
        <f aca="false">IFERROR(INDEX('دليل الحسابات'!$B$4:$B$42,MATCH(D237,'دليل الحسابات'!$A$4:$A$42,0)),"")</f>
        <v/>
      </c>
      <c r="F237" s="9"/>
      <c r="G237" s="9"/>
      <c r="H237" s="8"/>
    </row>
    <row r="238" customFormat="false" ht="15" hidden="false" customHeight="false" outlineLevel="0" collapsed="false">
      <c r="A238" s="8"/>
      <c r="B238" s="8"/>
      <c r="C238" s="8"/>
      <c r="D238" s="8"/>
      <c r="E238" s="6" t="str">
        <f aca="false">IFERROR(INDEX('دليل الحسابات'!$B$4:$B$42,MATCH(D238,'دليل الحسابات'!$A$4:$A$42,0)),"")</f>
        <v/>
      </c>
      <c r="F238" s="9"/>
      <c r="G238" s="9"/>
      <c r="H238" s="8"/>
    </row>
    <row r="239" customFormat="false" ht="15" hidden="false" customHeight="false" outlineLevel="0" collapsed="false">
      <c r="A239" s="8"/>
      <c r="B239" s="8"/>
      <c r="C239" s="8"/>
      <c r="D239" s="8"/>
      <c r="E239" s="6" t="str">
        <f aca="false">IFERROR(INDEX('دليل الحسابات'!$B$4:$B$42,MATCH(D239,'دليل الحسابات'!$A$4:$A$42,0)),"")</f>
        <v/>
      </c>
      <c r="F239" s="9"/>
      <c r="G239" s="9"/>
      <c r="H239" s="8"/>
    </row>
    <row r="240" customFormat="false" ht="15" hidden="false" customHeight="false" outlineLevel="0" collapsed="false">
      <c r="A240" s="8"/>
      <c r="B240" s="8"/>
      <c r="C240" s="8"/>
      <c r="D240" s="8"/>
      <c r="E240" s="6" t="str">
        <f aca="false">IFERROR(INDEX('دليل الحسابات'!$B$4:$B$42,MATCH(D240,'دليل الحسابات'!$A$4:$A$42,0)),"")</f>
        <v/>
      </c>
      <c r="F240" s="9"/>
      <c r="G240" s="9"/>
      <c r="H240" s="8"/>
    </row>
    <row r="241" customFormat="false" ht="15" hidden="false" customHeight="false" outlineLevel="0" collapsed="false">
      <c r="A241" s="8"/>
      <c r="B241" s="8"/>
      <c r="C241" s="8"/>
      <c r="D241" s="8"/>
      <c r="E241" s="6" t="str">
        <f aca="false">IFERROR(INDEX('دليل الحسابات'!$B$4:$B$42,MATCH(D241,'دليل الحسابات'!$A$4:$A$42,0)),"")</f>
        <v/>
      </c>
      <c r="F241" s="9"/>
      <c r="G241" s="9"/>
      <c r="H241" s="8"/>
    </row>
    <row r="242" customFormat="false" ht="15" hidden="false" customHeight="false" outlineLevel="0" collapsed="false">
      <c r="A242" s="8"/>
      <c r="B242" s="8"/>
      <c r="C242" s="8"/>
      <c r="D242" s="8"/>
      <c r="E242" s="6" t="str">
        <f aca="false">IFERROR(INDEX('دليل الحسابات'!$B$4:$B$42,MATCH(D242,'دليل الحسابات'!$A$4:$A$42,0)),"")</f>
        <v/>
      </c>
      <c r="F242" s="9"/>
      <c r="G242" s="9"/>
      <c r="H242" s="8"/>
    </row>
    <row r="243" customFormat="false" ht="15" hidden="false" customHeight="false" outlineLevel="0" collapsed="false">
      <c r="A243" s="8"/>
      <c r="B243" s="8"/>
      <c r="C243" s="8"/>
      <c r="D243" s="8"/>
      <c r="E243" s="6" t="str">
        <f aca="false">IFERROR(INDEX('دليل الحسابات'!$B$4:$B$42,MATCH(D243,'دليل الحسابات'!$A$4:$A$42,0)),"")</f>
        <v/>
      </c>
      <c r="F243" s="9"/>
      <c r="G243" s="9"/>
      <c r="H243" s="8"/>
    </row>
    <row r="244" customFormat="false" ht="15" hidden="false" customHeight="false" outlineLevel="0" collapsed="false">
      <c r="A244" s="8"/>
      <c r="B244" s="8"/>
      <c r="C244" s="8"/>
      <c r="D244" s="8"/>
      <c r="E244" s="6" t="str">
        <f aca="false">IFERROR(INDEX('دليل الحسابات'!$B$4:$B$42,MATCH(D244,'دليل الحسابات'!$A$4:$A$42,0)),"")</f>
        <v/>
      </c>
      <c r="F244" s="9"/>
      <c r="G244" s="9"/>
      <c r="H244" s="8"/>
    </row>
    <row r="245" customFormat="false" ht="15" hidden="false" customHeight="false" outlineLevel="0" collapsed="false">
      <c r="A245" s="8"/>
      <c r="B245" s="8"/>
      <c r="C245" s="8"/>
      <c r="D245" s="8"/>
      <c r="E245" s="6" t="str">
        <f aca="false">IFERROR(INDEX('دليل الحسابات'!$B$4:$B$42,MATCH(D245,'دليل الحسابات'!$A$4:$A$42,0)),"")</f>
        <v/>
      </c>
      <c r="F245" s="9"/>
      <c r="G245" s="9"/>
      <c r="H245" s="8"/>
    </row>
    <row r="246" customFormat="false" ht="15" hidden="false" customHeight="false" outlineLevel="0" collapsed="false">
      <c r="A246" s="8"/>
      <c r="B246" s="8"/>
      <c r="C246" s="8"/>
      <c r="D246" s="8"/>
      <c r="E246" s="6" t="str">
        <f aca="false">IFERROR(INDEX('دليل الحسابات'!$B$4:$B$42,MATCH(D246,'دليل الحسابات'!$A$4:$A$42,0)),"")</f>
        <v/>
      </c>
      <c r="F246" s="9"/>
      <c r="G246" s="9"/>
      <c r="H246" s="8"/>
    </row>
    <row r="247" customFormat="false" ht="15" hidden="false" customHeight="false" outlineLevel="0" collapsed="false">
      <c r="A247" s="8"/>
      <c r="B247" s="8"/>
      <c r="C247" s="8"/>
      <c r="D247" s="8"/>
      <c r="E247" s="6" t="str">
        <f aca="false">IFERROR(INDEX('دليل الحسابات'!$B$4:$B$42,MATCH(D247,'دليل الحسابات'!$A$4:$A$42,0)),"")</f>
        <v/>
      </c>
      <c r="F247" s="9"/>
      <c r="G247" s="9"/>
      <c r="H247" s="8"/>
    </row>
    <row r="248" customFormat="false" ht="15" hidden="false" customHeight="false" outlineLevel="0" collapsed="false">
      <c r="A248" s="8"/>
      <c r="B248" s="8"/>
      <c r="C248" s="8"/>
      <c r="D248" s="8"/>
      <c r="E248" s="6" t="str">
        <f aca="false">IFERROR(INDEX('دليل الحسابات'!$B$4:$B$42,MATCH(D248,'دليل الحسابات'!$A$4:$A$42,0)),"")</f>
        <v/>
      </c>
      <c r="F248" s="9"/>
      <c r="G248" s="9"/>
      <c r="H248" s="8"/>
    </row>
    <row r="249" customFormat="false" ht="15" hidden="false" customHeight="false" outlineLevel="0" collapsed="false">
      <c r="A249" s="8"/>
      <c r="B249" s="8"/>
      <c r="C249" s="8"/>
      <c r="D249" s="8"/>
      <c r="E249" s="6" t="str">
        <f aca="false">IFERROR(INDEX('دليل الحسابات'!$B$4:$B$42,MATCH(D249,'دليل الحسابات'!$A$4:$A$42,0)),"")</f>
        <v/>
      </c>
      <c r="F249" s="9"/>
      <c r="G249" s="9"/>
      <c r="H249" s="8"/>
    </row>
    <row r="250" customFormat="false" ht="15" hidden="false" customHeight="false" outlineLevel="0" collapsed="false">
      <c r="A250" s="8"/>
      <c r="B250" s="8"/>
      <c r="C250" s="8"/>
      <c r="D250" s="8"/>
      <c r="E250" s="6" t="str">
        <f aca="false">IFERROR(INDEX('دليل الحسابات'!$B$4:$B$42,MATCH(D250,'دليل الحسابات'!$A$4:$A$42,0)),"")</f>
        <v/>
      </c>
      <c r="F250" s="9"/>
      <c r="G250" s="9"/>
      <c r="H250" s="8"/>
    </row>
    <row r="251" customFormat="false" ht="15" hidden="false" customHeight="false" outlineLevel="0" collapsed="false">
      <c r="A251" s="8"/>
      <c r="B251" s="8"/>
      <c r="C251" s="8"/>
      <c r="D251" s="8"/>
      <c r="E251" s="6" t="str">
        <f aca="false">IFERROR(INDEX('دليل الحسابات'!$B$4:$B$42,MATCH(D251,'دليل الحسابات'!$A$4:$A$42,0)),"")</f>
        <v/>
      </c>
      <c r="F251" s="9"/>
      <c r="G251" s="9"/>
      <c r="H251" s="8"/>
    </row>
    <row r="252" customFormat="false" ht="15" hidden="false" customHeight="false" outlineLevel="0" collapsed="false">
      <c r="A252" s="8"/>
      <c r="B252" s="8"/>
      <c r="C252" s="8"/>
      <c r="D252" s="8"/>
      <c r="E252" s="6" t="str">
        <f aca="false">IFERROR(INDEX('دليل الحسابات'!$B$4:$B$42,MATCH(D252,'دليل الحسابات'!$A$4:$A$42,0)),"")</f>
        <v/>
      </c>
      <c r="F252" s="9"/>
      <c r="G252" s="9"/>
      <c r="H252" s="8"/>
    </row>
    <row r="253" customFormat="false" ht="15" hidden="false" customHeight="false" outlineLevel="0" collapsed="false">
      <c r="A253" s="8"/>
      <c r="B253" s="8"/>
      <c r="C253" s="8"/>
      <c r="D253" s="8"/>
      <c r="E253" s="6" t="str">
        <f aca="false">IFERROR(INDEX('دليل الحسابات'!$B$4:$B$42,MATCH(D253,'دليل الحسابات'!$A$4:$A$42,0)),"")</f>
        <v/>
      </c>
      <c r="F253" s="9"/>
      <c r="G253" s="9"/>
      <c r="H253" s="8"/>
    </row>
    <row r="254" customFormat="false" ht="15" hidden="false" customHeight="false" outlineLevel="0" collapsed="false">
      <c r="A254" s="8"/>
      <c r="B254" s="8"/>
      <c r="C254" s="8"/>
      <c r="D254" s="8"/>
      <c r="E254" s="6" t="str">
        <f aca="false">IFERROR(INDEX('دليل الحسابات'!$B$4:$B$42,MATCH(D254,'دليل الحسابات'!$A$4:$A$42,0)),"")</f>
        <v/>
      </c>
      <c r="F254" s="9"/>
      <c r="G254" s="9"/>
      <c r="H254" s="8"/>
    </row>
    <row r="255" customFormat="false" ht="15" hidden="false" customHeight="false" outlineLevel="0" collapsed="false">
      <c r="A255" s="8"/>
      <c r="B255" s="8"/>
      <c r="C255" s="8"/>
      <c r="D255" s="8"/>
      <c r="E255" s="6" t="str">
        <f aca="false">IFERROR(INDEX('دليل الحسابات'!$B$4:$B$42,MATCH(D255,'دليل الحسابات'!$A$4:$A$42,0)),"")</f>
        <v/>
      </c>
      <c r="F255" s="9"/>
      <c r="G255" s="9"/>
      <c r="H255" s="8"/>
    </row>
    <row r="256" customFormat="false" ht="15" hidden="false" customHeight="false" outlineLevel="0" collapsed="false">
      <c r="A256" s="8"/>
      <c r="B256" s="8"/>
      <c r="C256" s="8"/>
      <c r="D256" s="8"/>
      <c r="E256" s="6" t="str">
        <f aca="false">IFERROR(INDEX('دليل الحسابات'!$B$4:$B$42,MATCH(D256,'دليل الحسابات'!$A$4:$A$42,0)),"")</f>
        <v/>
      </c>
      <c r="F256" s="9"/>
      <c r="G256" s="9"/>
      <c r="H256" s="8"/>
    </row>
    <row r="257" customFormat="false" ht="15" hidden="false" customHeight="false" outlineLevel="0" collapsed="false">
      <c r="A257" s="8"/>
      <c r="B257" s="8"/>
      <c r="C257" s="8"/>
      <c r="D257" s="8"/>
      <c r="E257" s="6" t="str">
        <f aca="false">IFERROR(INDEX('دليل الحسابات'!$B$4:$B$42,MATCH(D257,'دليل الحسابات'!$A$4:$A$42,0)),"")</f>
        <v/>
      </c>
      <c r="F257" s="9"/>
      <c r="G257" s="9"/>
      <c r="H257" s="8"/>
    </row>
    <row r="258" customFormat="false" ht="15" hidden="false" customHeight="false" outlineLevel="0" collapsed="false">
      <c r="A258" s="8"/>
      <c r="B258" s="8"/>
      <c r="C258" s="8"/>
      <c r="D258" s="8"/>
      <c r="E258" s="6" t="str">
        <f aca="false">IFERROR(INDEX('دليل الحسابات'!$B$4:$B$42,MATCH(D258,'دليل الحسابات'!$A$4:$A$42,0)),"")</f>
        <v/>
      </c>
      <c r="F258" s="9"/>
      <c r="G258" s="9"/>
      <c r="H258" s="8"/>
    </row>
    <row r="259" customFormat="false" ht="15" hidden="false" customHeight="false" outlineLevel="0" collapsed="false">
      <c r="A259" s="8"/>
      <c r="B259" s="8"/>
      <c r="C259" s="8"/>
      <c r="D259" s="8"/>
      <c r="E259" s="6" t="str">
        <f aca="false">IFERROR(INDEX('دليل الحسابات'!$B$4:$B$42,MATCH(D259,'دليل الحسابات'!$A$4:$A$42,0)),"")</f>
        <v/>
      </c>
      <c r="F259" s="9"/>
      <c r="G259" s="9"/>
      <c r="H259" s="8"/>
    </row>
    <row r="260" customFormat="false" ht="15" hidden="false" customHeight="false" outlineLevel="0" collapsed="false">
      <c r="A260" s="8"/>
      <c r="B260" s="8"/>
      <c r="C260" s="8"/>
      <c r="D260" s="8"/>
      <c r="E260" s="6" t="str">
        <f aca="false">IFERROR(INDEX('دليل الحسابات'!$B$4:$B$42,MATCH(D260,'دليل الحسابات'!$A$4:$A$42,0)),"")</f>
        <v/>
      </c>
      <c r="F260" s="9"/>
      <c r="G260" s="9"/>
      <c r="H260" s="8"/>
    </row>
    <row r="261" customFormat="false" ht="15" hidden="false" customHeight="false" outlineLevel="0" collapsed="false">
      <c r="A261" s="8"/>
      <c r="B261" s="8"/>
      <c r="C261" s="8"/>
      <c r="D261" s="8"/>
      <c r="E261" s="6" t="str">
        <f aca="false">IFERROR(INDEX('دليل الحسابات'!$B$4:$B$42,MATCH(D261,'دليل الحسابات'!$A$4:$A$42,0)),"")</f>
        <v/>
      </c>
      <c r="F261" s="9"/>
      <c r="G261" s="9"/>
      <c r="H261" s="8"/>
    </row>
    <row r="262" customFormat="false" ht="15" hidden="false" customHeight="false" outlineLevel="0" collapsed="false">
      <c r="A262" s="8"/>
      <c r="B262" s="8"/>
      <c r="C262" s="8"/>
      <c r="D262" s="8"/>
      <c r="E262" s="6" t="str">
        <f aca="false">IFERROR(INDEX('دليل الحسابات'!$B$4:$B$42,MATCH(D262,'دليل الحسابات'!$A$4:$A$42,0)),"")</f>
        <v/>
      </c>
      <c r="F262" s="9"/>
      <c r="G262" s="9"/>
      <c r="H262" s="8"/>
    </row>
    <row r="263" customFormat="false" ht="15" hidden="false" customHeight="false" outlineLevel="0" collapsed="false">
      <c r="A263" s="8"/>
      <c r="B263" s="8"/>
      <c r="C263" s="8"/>
      <c r="D263" s="8"/>
      <c r="E263" s="6" t="str">
        <f aca="false">IFERROR(INDEX('دليل الحسابات'!$B$4:$B$42,MATCH(D263,'دليل الحسابات'!$A$4:$A$42,0)),"")</f>
        <v/>
      </c>
      <c r="F263" s="9"/>
      <c r="G263" s="9"/>
      <c r="H263" s="8"/>
    </row>
    <row r="264" customFormat="false" ht="15" hidden="false" customHeight="false" outlineLevel="0" collapsed="false">
      <c r="A264" s="8"/>
      <c r="B264" s="8"/>
      <c r="C264" s="8"/>
      <c r="D264" s="8"/>
      <c r="E264" s="6" t="str">
        <f aca="false">IFERROR(INDEX('دليل الحسابات'!$B$4:$B$42,MATCH(D264,'دليل الحسابات'!$A$4:$A$42,0)),"")</f>
        <v/>
      </c>
      <c r="F264" s="9"/>
      <c r="G264" s="9"/>
      <c r="H264" s="8"/>
    </row>
    <row r="265" customFormat="false" ht="15" hidden="false" customHeight="false" outlineLevel="0" collapsed="false">
      <c r="A265" s="8"/>
      <c r="B265" s="8"/>
      <c r="C265" s="8"/>
      <c r="D265" s="8"/>
      <c r="E265" s="6" t="str">
        <f aca="false">IFERROR(INDEX('دليل الحسابات'!$B$4:$B$42,MATCH(D265,'دليل الحسابات'!$A$4:$A$42,0)),"")</f>
        <v/>
      </c>
      <c r="F265" s="9"/>
      <c r="G265" s="9"/>
      <c r="H265" s="8"/>
    </row>
    <row r="266" customFormat="false" ht="15" hidden="false" customHeight="false" outlineLevel="0" collapsed="false">
      <c r="A266" s="8"/>
      <c r="B266" s="8"/>
      <c r="C266" s="8"/>
      <c r="D266" s="8"/>
      <c r="E266" s="6" t="str">
        <f aca="false">IFERROR(INDEX('دليل الحسابات'!$B$4:$B$42,MATCH(D266,'دليل الحسابات'!$A$4:$A$42,0)),"")</f>
        <v/>
      </c>
      <c r="F266" s="9"/>
      <c r="G266" s="9"/>
      <c r="H266" s="8"/>
    </row>
    <row r="267" customFormat="false" ht="15" hidden="false" customHeight="false" outlineLevel="0" collapsed="false">
      <c r="A267" s="8"/>
      <c r="B267" s="8"/>
      <c r="C267" s="8"/>
      <c r="D267" s="8"/>
      <c r="E267" s="6" t="str">
        <f aca="false">IFERROR(INDEX('دليل الحسابات'!$B$4:$B$42,MATCH(D267,'دليل الحسابات'!$A$4:$A$42,0)),"")</f>
        <v/>
      </c>
      <c r="F267" s="9"/>
      <c r="G267" s="9"/>
      <c r="H267" s="8"/>
    </row>
    <row r="268" customFormat="false" ht="15" hidden="false" customHeight="false" outlineLevel="0" collapsed="false">
      <c r="A268" s="8"/>
      <c r="B268" s="8"/>
      <c r="C268" s="8"/>
      <c r="D268" s="8"/>
      <c r="E268" s="6" t="str">
        <f aca="false">IFERROR(INDEX('دليل الحسابات'!$B$4:$B$42,MATCH(D268,'دليل الحسابات'!$A$4:$A$42,0)),"")</f>
        <v/>
      </c>
      <c r="F268" s="9"/>
      <c r="G268" s="9"/>
      <c r="H268" s="8"/>
    </row>
    <row r="269" customFormat="false" ht="15" hidden="false" customHeight="false" outlineLevel="0" collapsed="false">
      <c r="A269" s="8"/>
      <c r="B269" s="8"/>
      <c r="C269" s="8"/>
      <c r="D269" s="8"/>
      <c r="E269" s="6" t="str">
        <f aca="false">IFERROR(INDEX('دليل الحسابات'!$B$4:$B$42,MATCH(D269,'دليل الحسابات'!$A$4:$A$42,0)),"")</f>
        <v/>
      </c>
      <c r="F269" s="9"/>
      <c r="G269" s="9"/>
      <c r="H269" s="8"/>
    </row>
    <row r="270" customFormat="false" ht="15" hidden="false" customHeight="false" outlineLevel="0" collapsed="false">
      <c r="A270" s="8"/>
      <c r="B270" s="8"/>
      <c r="C270" s="8"/>
      <c r="D270" s="8"/>
      <c r="E270" s="6" t="str">
        <f aca="false">IFERROR(INDEX('دليل الحسابات'!$B$4:$B$42,MATCH(D270,'دليل الحسابات'!$A$4:$A$42,0)),"")</f>
        <v/>
      </c>
      <c r="F270" s="9"/>
      <c r="G270" s="9"/>
      <c r="H270" s="8"/>
    </row>
    <row r="271" customFormat="false" ht="15" hidden="false" customHeight="false" outlineLevel="0" collapsed="false">
      <c r="A271" s="8"/>
      <c r="B271" s="8"/>
      <c r="C271" s="8"/>
      <c r="D271" s="8"/>
      <c r="E271" s="6" t="str">
        <f aca="false">IFERROR(INDEX('دليل الحسابات'!$B$4:$B$42,MATCH(D271,'دليل الحسابات'!$A$4:$A$42,0)),"")</f>
        <v/>
      </c>
      <c r="F271" s="9"/>
      <c r="G271" s="9"/>
      <c r="H271" s="8"/>
    </row>
    <row r="272" customFormat="false" ht="15" hidden="false" customHeight="false" outlineLevel="0" collapsed="false">
      <c r="A272" s="8"/>
      <c r="B272" s="8"/>
      <c r="C272" s="8"/>
      <c r="D272" s="8"/>
      <c r="E272" s="6" t="str">
        <f aca="false">IFERROR(INDEX('دليل الحسابات'!$B$4:$B$42,MATCH(D272,'دليل الحسابات'!$A$4:$A$42,0)),"")</f>
        <v/>
      </c>
      <c r="F272" s="9"/>
      <c r="G272" s="9"/>
      <c r="H272" s="8"/>
    </row>
    <row r="273" customFormat="false" ht="15" hidden="false" customHeight="false" outlineLevel="0" collapsed="false">
      <c r="A273" s="8"/>
      <c r="B273" s="8"/>
      <c r="C273" s="8"/>
      <c r="D273" s="8"/>
      <c r="E273" s="6" t="str">
        <f aca="false">IFERROR(INDEX('دليل الحسابات'!$B$4:$B$42,MATCH(D273,'دليل الحسابات'!$A$4:$A$42,0)),"")</f>
        <v/>
      </c>
      <c r="F273" s="9"/>
      <c r="G273" s="9"/>
      <c r="H273" s="8"/>
    </row>
    <row r="274" customFormat="false" ht="15" hidden="false" customHeight="false" outlineLevel="0" collapsed="false">
      <c r="A274" s="8"/>
      <c r="B274" s="8"/>
      <c r="C274" s="8"/>
      <c r="D274" s="8"/>
      <c r="E274" s="6" t="str">
        <f aca="false">IFERROR(INDEX('دليل الحسابات'!$B$4:$B$42,MATCH(D274,'دليل الحسابات'!$A$4:$A$42,0)),"")</f>
        <v/>
      </c>
      <c r="F274" s="9"/>
      <c r="G274" s="9"/>
      <c r="H274" s="8"/>
    </row>
    <row r="275" customFormat="false" ht="15" hidden="false" customHeight="false" outlineLevel="0" collapsed="false">
      <c r="A275" s="8"/>
      <c r="B275" s="8"/>
      <c r="C275" s="8"/>
      <c r="D275" s="8"/>
      <c r="E275" s="6" t="str">
        <f aca="false">IFERROR(INDEX('دليل الحسابات'!$B$4:$B$42,MATCH(D275,'دليل الحسابات'!$A$4:$A$42,0)),"")</f>
        <v/>
      </c>
      <c r="F275" s="9"/>
      <c r="G275" s="9"/>
      <c r="H275" s="8"/>
    </row>
    <row r="276" customFormat="false" ht="15" hidden="false" customHeight="false" outlineLevel="0" collapsed="false">
      <c r="A276" s="8"/>
      <c r="B276" s="8"/>
      <c r="C276" s="8"/>
      <c r="D276" s="8"/>
      <c r="E276" s="6" t="str">
        <f aca="false">IFERROR(INDEX('دليل الحسابات'!$B$4:$B$42,MATCH(D276,'دليل الحسابات'!$A$4:$A$42,0)),"")</f>
        <v/>
      </c>
      <c r="F276" s="9"/>
      <c r="G276" s="9"/>
      <c r="H276" s="8"/>
    </row>
    <row r="277" customFormat="false" ht="15" hidden="false" customHeight="false" outlineLevel="0" collapsed="false">
      <c r="A277" s="8"/>
      <c r="B277" s="8"/>
      <c r="C277" s="8"/>
      <c r="D277" s="8"/>
      <c r="E277" s="6" t="str">
        <f aca="false">IFERROR(INDEX('دليل الحسابات'!$B$4:$B$42,MATCH(D277,'دليل الحسابات'!$A$4:$A$42,0)),"")</f>
        <v/>
      </c>
      <c r="F277" s="9"/>
      <c r="G277" s="9"/>
      <c r="H277" s="8"/>
    </row>
    <row r="278" customFormat="false" ht="15" hidden="false" customHeight="false" outlineLevel="0" collapsed="false">
      <c r="A278" s="8"/>
      <c r="B278" s="8"/>
      <c r="C278" s="8"/>
      <c r="D278" s="8"/>
      <c r="E278" s="6" t="str">
        <f aca="false">IFERROR(INDEX('دليل الحسابات'!$B$4:$B$42,MATCH(D278,'دليل الحسابات'!$A$4:$A$42,0)),"")</f>
        <v/>
      </c>
      <c r="F278" s="9"/>
      <c r="G278" s="9"/>
      <c r="H278" s="8"/>
    </row>
    <row r="279" customFormat="false" ht="15" hidden="false" customHeight="false" outlineLevel="0" collapsed="false">
      <c r="A279" s="8"/>
      <c r="B279" s="8"/>
      <c r="C279" s="8"/>
      <c r="D279" s="8"/>
      <c r="E279" s="6" t="str">
        <f aca="false">IFERROR(INDEX('دليل الحسابات'!$B$4:$B$42,MATCH(D279,'دليل الحسابات'!$A$4:$A$42,0)),"")</f>
        <v/>
      </c>
      <c r="F279" s="9"/>
      <c r="G279" s="9"/>
      <c r="H279" s="8"/>
    </row>
    <row r="280" customFormat="false" ht="15" hidden="false" customHeight="false" outlineLevel="0" collapsed="false">
      <c r="A280" s="8"/>
      <c r="B280" s="8"/>
      <c r="C280" s="8"/>
      <c r="D280" s="8"/>
      <c r="E280" s="6" t="str">
        <f aca="false">IFERROR(INDEX('دليل الحسابات'!$B$4:$B$42,MATCH(D280,'دليل الحسابات'!$A$4:$A$42,0)),"")</f>
        <v/>
      </c>
      <c r="F280" s="9"/>
      <c r="G280" s="9"/>
      <c r="H280" s="8"/>
    </row>
    <row r="281" customFormat="false" ht="15" hidden="false" customHeight="false" outlineLevel="0" collapsed="false">
      <c r="A281" s="8"/>
      <c r="B281" s="8"/>
      <c r="C281" s="8"/>
      <c r="D281" s="8"/>
      <c r="E281" s="6" t="str">
        <f aca="false">IFERROR(INDEX('دليل الحسابات'!$B$4:$B$42,MATCH(D281,'دليل الحسابات'!$A$4:$A$42,0)),"")</f>
        <v/>
      </c>
      <c r="F281" s="9"/>
      <c r="G281" s="9"/>
      <c r="H281" s="8"/>
    </row>
    <row r="282" customFormat="false" ht="15" hidden="false" customHeight="false" outlineLevel="0" collapsed="false">
      <c r="A282" s="8"/>
      <c r="B282" s="8"/>
      <c r="C282" s="8"/>
      <c r="D282" s="8"/>
      <c r="E282" s="6" t="str">
        <f aca="false">IFERROR(INDEX('دليل الحسابات'!$B$4:$B$42,MATCH(D282,'دليل الحسابات'!$A$4:$A$42,0)),"")</f>
        <v/>
      </c>
      <c r="F282" s="9"/>
      <c r="G282" s="9"/>
      <c r="H282" s="8"/>
    </row>
    <row r="283" customFormat="false" ht="15" hidden="false" customHeight="false" outlineLevel="0" collapsed="false">
      <c r="A283" s="8"/>
      <c r="B283" s="8"/>
      <c r="C283" s="8"/>
      <c r="D283" s="8"/>
      <c r="E283" s="6" t="str">
        <f aca="false">IFERROR(INDEX('دليل الحسابات'!$B$4:$B$42,MATCH(D283,'دليل الحسابات'!$A$4:$A$42,0)),"")</f>
        <v/>
      </c>
      <c r="F283" s="9"/>
      <c r="G283" s="9"/>
      <c r="H283" s="8"/>
    </row>
    <row r="284" customFormat="false" ht="15" hidden="false" customHeight="false" outlineLevel="0" collapsed="false">
      <c r="A284" s="8"/>
      <c r="B284" s="8"/>
      <c r="C284" s="8"/>
      <c r="D284" s="8"/>
      <c r="E284" s="6" t="str">
        <f aca="false">IFERROR(INDEX('دليل الحسابات'!$B$4:$B$42,MATCH(D284,'دليل الحسابات'!$A$4:$A$42,0)),"")</f>
        <v/>
      </c>
      <c r="F284" s="9"/>
      <c r="G284" s="9"/>
      <c r="H284" s="8"/>
    </row>
    <row r="285" customFormat="false" ht="15" hidden="false" customHeight="false" outlineLevel="0" collapsed="false">
      <c r="A285" s="8"/>
      <c r="B285" s="8"/>
      <c r="C285" s="8"/>
      <c r="D285" s="8"/>
      <c r="E285" s="6" t="str">
        <f aca="false">IFERROR(INDEX('دليل الحسابات'!$B$4:$B$42,MATCH(D285,'دليل الحسابات'!$A$4:$A$42,0)),"")</f>
        <v/>
      </c>
      <c r="F285" s="9"/>
      <c r="G285" s="9"/>
      <c r="H285" s="8"/>
    </row>
    <row r="286" customFormat="false" ht="15" hidden="false" customHeight="false" outlineLevel="0" collapsed="false">
      <c r="A286" s="8"/>
      <c r="B286" s="8"/>
      <c r="C286" s="8"/>
      <c r="D286" s="8"/>
      <c r="E286" s="6" t="str">
        <f aca="false">IFERROR(INDEX('دليل الحسابات'!$B$4:$B$42,MATCH(D286,'دليل الحسابات'!$A$4:$A$42,0)),"")</f>
        <v/>
      </c>
      <c r="F286" s="9"/>
      <c r="G286" s="9"/>
      <c r="H286" s="8"/>
    </row>
    <row r="287" customFormat="false" ht="15" hidden="false" customHeight="false" outlineLevel="0" collapsed="false">
      <c r="A287" s="8"/>
      <c r="B287" s="8"/>
      <c r="C287" s="8"/>
      <c r="D287" s="8"/>
      <c r="E287" s="6" t="str">
        <f aca="false">IFERROR(INDEX('دليل الحسابات'!$B$4:$B$42,MATCH(D287,'دليل الحسابات'!$A$4:$A$42,0)),"")</f>
        <v/>
      </c>
      <c r="F287" s="9"/>
      <c r="G287" s="9"/>
      <c r="H287" s="8"/>
    </row>
    <row r="288" customFormat="false" ht="15" hidden="false" customHeight="false" outlineLevel="0" collapsed="false">
      <c r="A288" s="8"/>
      <c r="B288" s="8"/>
      <c r="C288" s="8"/>
      <c r="D288" s="8"/>
      <c r="E288" s="6" t="str">
        <f aca="false">IFERROR(INDEX('دليل الحسابات'!$B$4:$B$42,MATCH(D288,'دليل الحسابات'!$A$4:$A$42,0)),"")</f>
        <v/>
      </c>
      <c r="F288" s="9"/>
      <c r="G288" s="9"/>
      <c r="H288" s="8"/>
    </row>
    <row r="289" customFormat="false" ht="15" hidden="false" customHeight="false" outlineLevel="0" collapsed="false">
      <c r="A289" s="8"/>
      <c r="B289" s="8"/>
      <c r="C289" s="8"/>
      <c r="D289" s="8"/>
      <c r="E289" s="6" t="str">
        <f aca="false">IFERROR(INDEX('دليل الحسابات'!$B$4:$B$42,MATCH(D289,'دليل الحسابات'!$A$4:$A$42,0)),"")</f>
        <v/>
      </c>
      <c r="F289" s="9"/>
      <c r="G289" s="9"/>
      <c r="H289" s="8"/>
    </row>
    <row r="290" customFormat="false" ht="15" hidden="false" customHeight="false" outlineLevel="0" collapsed="false">
      <c r="A290" s="8"/>
      <c r="B290" s="8"/>
      <c r="C290" s="8"/>
      <c r="D290" s="8"/>
      <c r="E290" s="6" t="str">
        <f aca="false">IFERROR(INDEX('دليل الحسابات'!$B$4:$B$42,MATCH(D290,'دليل الحسابات'!$A$4:$A$42,0)),"")</f>
        <v/>
      </c>
      <c r="F290" s="9"/>
      <c r="G290" s="9"/>
      <c r="H290" s="8"/>
    </row>
    <row r="291" customFormat="false" ht="15" hidden="false" customHeight="false" outlineLevel="0" collapsed="false">
      <c r="A291" s="8"/>
      <c r="B291" s="8"/>
      <c r="C291" s="8"/>
      <c r="D291" s="8"/>
      <c r="E291" s="6" t="str">
        <f aca="false">IFERROR(INDEX('دليل الحسابات'!$B$4:$B$42,MATCH(D291,'دليل الحسابات'!$A$4:$A$42,0)),"")</f>
        <v/>
      </c>
      <c r="F291" s="9"/>
      <c r="G291" s="9"/>
      <c r="H291" s="8"/>
    </row>
    <row r="292" customFormat="false" ht="15" hidden="false" customHeight="false" outlineLevel="0" collapsed="false">
      <c r="A292" s="8"/>
      <c r="B292" s="8"/>
      <c r="C292" s="8"/>
      <c r="D292" s="8"/>
      <c r="E292" s="6" t="str">
        <f aca="false">IFERROR(INDEX('دليل الحسابات'!$B$4:$B$42,MATCH(D292,'دليل الحسابات'!$A$4:$A$42,0)),"")</f>
        <v/>
      </c>
      <c r="F292" s="9"/>
      <c r="G292" s="9"/>
      <c r="H292" s="8"/>
    </row>
    <row r="293" customFormat="false" ht="15" hidden="false" customHeight="false" outlineLevel="0" collapsed="false">
      <c r="A293" s="8"/>
      <c r="B293" s="8"/>
      <c r="C293" s="8"/>
      <c r="D293" s="8"/>
      <c r="E293" s="6" t="str">
        <f aca="false">IFERROR(INDEX('دليل الحسابات'!$B$4:$B$42,MATCH(D293,'دليل الحسابات'!$A$4:$A$42,0)),"")</f>
        <v/>
      </c>
      <c r="F293" s="9"/>
      <c r="G293" s="9"/>
      <c r="H293" s="8"/>
    </row>
    <row r="294" customFormat="false" ht="15" hidden="false" customHeight="false" outlineLevel="0" collapsed="false">
      <c r="A294" s="8"/>
      <c r="B294" s="8"/>
      <c r="C294" s="8"/>
      <c r="D294" s="8"/>
      <c r="E294" s="6" t="str">
        <f aca="false">IFERROR(INDEX('دليل الحسابات'!$B$4:$B$42,MATCH(D294,'دليل الحسابات'!$A$4:$A$42,0)),"")</f>
        <v/>
      </c>
      <c r="F294" s="9"/>
      <c r="G294" s="9"/>
      <c r="H294" s="8"/>
    </row>
    <row r="295" customFormat="false" ht="15" hidden="false" customHeight="false" outlineLevel="0" collapsed="false">
      <c r="A295" s="8"/>
      <c r="B295" s="8"/>
      <c r="C295" s="8"/>
      <c r="D295" s="8"/>
      <c r="E295" s="6" t="str">
        <f aca="false">IFERROR(INDEX('دليل الحسابات'!$B$4:$B$42,MATCH(D295,'دليل الحسابات'!$A$4:$A$42,0)),"")</f>
        <v/>
      </c>
      <c r="F295" s="9"/>
      <c r="G295" s="9"/>
      <c r="H295" s="8"/>
    </row>
    <row r="296" customFormat="false" ht="15" hidden="false" customHeight="false" outlineLevel="0" collapsed="false">
      <c r="A296" s="8"/>
      <c r="B296" s="8"/>
      <c r="C296" s="8"/>
      <c r="D296" s="8"/>
      <c r="E296" s="6" t="str">
        <f aca="false">IFERROR(INDEX('دليل الحسابات'!$B$4:$B$42,MATCH(D296,'دليل الحسابات'!$A$4:$A$42,0)),"")</f>
        <v/>
      </c>
      <c r="F296" s="9"/>
      <c r="G296" s="9"/>
      <c r="H296" s="8"/>
    </row>
    <row r="297" customFormat="false" ht="15" hidden="false" customHeight="false" outlineLevel="0" collapsed="false">
      <c r="A297" s="8"/>
      <c r="B297" s="8"/>
      <c r="C297" s="8"/>
      <c r="D297" s="8"/>
      <c r="E297" s="6" t="str">
        <f aca="false">IFERROR(INDEX('دليل الحسابات'!$B$4:$B$42,MATCH(D297,'دليل الحسابات'!$A$4:$A$42,0)),"")</f>
        <v/>
      </c>
      <c r="F297" s="9"/>
      <c r="G297" s="9"/>
      <c r="H297" s="8"/>
    </row>
    <row r="298" customFormat="false" ht="15" hidden="false" customHeight="false" outlineLevel="0" collapsed="false">
      <c r="A298" s="8"/>
      <c r="B298" s="8"/>
      <c r="C298" s="8"/>
      <c r="D298" s="8"/>
      <c r="E298" s="6" t="str">
        <f aca="false">IFERROR(INDEX('دليل الحسابات'!$B$4:$B$42,MATCH(D298,'دليل الحسابات'!$A$4:$A$42,0)),"")</f>
        <v/>
      </c>
      <c r="F298" s="9"/>
      <c r="G298" s="9"/>
      <c r="H298" s="8"/>
    </row>
    <row r="299" customFormat="false" ht="15" hidden="false" customHeight="false" outlineLevel="0" collapsed="false">
      <c r="A299" s="8"/>
      <c r="B299" s="8"/>
      <c r="C299" s="8"/>
      <c r="D299" s="8"/>
      <c r="E299" s="6" t="str">
        <f aca="false">IFERROR(INDEX('دليل الحسابات'!$B$4:$B$42,MATCH(D299,'دليل الحسابات'!$A$4:$A$42,0)),"")</f>
        <v/>
      </c>
      <c r="F299" s="9"/>
      <c r="G299" s="9"/>
      <c r="H299" s="8"/>
    </row>
    <row r="300" customFormat="false" ht="15" hidden="false" customHeight="false" outlineLevel="0" collapsed="false">
      <c r="A300" s="8"/>
      <c r="B300" s="8"/>
      <c r="C300" s="8"/>
      <c r="D300" s="8"/>
      <c r="E300" s="6" t="str">
        <f aca="false">IFERROR(INDEX('دليل الحسابات'!$B$4:$B$42,MATCH(D300,'دليل الحسابات'!$A$4:$A$42,0)),"")</f>
        <v/>
      </c>
      <c r="F300" s="9"/>
      <c r="G300" s="9"/>
      <c r="H300" s="8"/>
    </row>
    <row r="301" customFormat="false" ht="15" hidden="false" customHeight="false" outlineLevel="0" collapsed="false">
      <c r="A301" s="8"/>
      <c r="B301" s="8"/>
      <c r="C301" s="8"/>
      <c r="D301" s="8"/>
      <c r="E301" s="6" t="str">
        <f aca="false">IFERROR(INDEX('دليل الحسابات'!$B$4:$B$42,MATCH(D301,'دليل الحسابات'!$A$4:$A$42,0)),"")</f>
        <v/>
      </c>
      <c r="F301" s="9"/>
      <c r="G301" s="9"/>
      <c r="H301" s="8"/>
    </row>
    <row r="302" customFormat="false" ht="15" hidden="false" customHeight="false" outlineLevel="0" collapsed="false">
      <c r="A302" s="8"/>
      <c r="B302" s="8"/>
      <c r="C302" s="8"/>
      <c r="D302" s="8"/>
      <c r="E302" s="6" t="str">
        <f aca="false">IFERROR(INDEX('دليل الحسابات'!$B$4:$B$42,MATCH(D302,'دليل الحسابات'!$A$4:$A$42,0)),"")</f>
        <v/>
      </c>
      <c r="F302" s="9"/>
      <c r="G302" s="9"/>
      <c r="H302" s="8"/>
    </row>
    <row r="303" customFormat="false" ht="15" hidden="false" customHeight="false" outlineLevel="0" collapsed="false">
      <c r="A303" s="8"/>
      <c r="B303" s="8"/>
      <c r="C303" s="8"/>
      <c r="D303" s="8"/>
      <c r="E303" s="6" t="str">
        <f aca="false">IFERROR(INDEX('دليل الحسابات'!$B$4:$B$42,MATCH(D303,'دليل الحسابات'!$A$4:$A$42,0)),"")</f>
        <v/>
      </c>
      <c r="F303" s="9"/>
      <c r="G303" s="9"/>
      <c r="H303" s="8"/>
    </row>
    <row r="304" customFormat="false" ht="15" hidden="false" customHeight="false" outlineLevel="0" collapsed="false">
      <c r="A304" s="8"/>
      <c r="B304" s="8"/>
      <c r="C304" s="8"/>
      <c r="D304" s="8"/>
      <c r="E304" s="6" t="str">
        <f aca="false">IFERROR(INDEX('دليل الحسابات'!$B$4:$B$42,MATCH(D304,'دليل الحسابات'!$A$4:$A$42,0)),"")</f>
        <v/>
      </c>
      <c r="F304" s="9"/>
      <c r="G304" s="9"/>
      <c r="H304" s="8"/>
    </row>
    <row r="305" customFormat="false" ht="15" hidden="false" customHeight="false" outlineLevel="0" collapsed="false">
      <c r="A305" s="8"/>
      <c r="B305" s="8"/>
      <c r="C305" s="8"/>
      <c r="D305" s="8"/>
      <c r="E305" s="6" t="str">
        <f aca="false">IFERROR(INDEX('دليل الحسابات'!$B$4:$B$42,MATCH(D305,'دليل الحسابات'!$A$4:$A$42,0)),"")</f>
        <v/>
      </c>
      <c r="F305" s="9"/>
      <c r="G305" s="9"/>
      <c r="H305" s="8"/>
    </row>
    <row r="306" customFormat="false" ht="15" hidden="false" customHeight="false" outlineLevel="0" collapsed="false">
      <c r="A306" s="8"/>
      <c r="B306" s="8"/>
      <c r="C306" s="8"/>
      <c r="D306" s="8"/>
      <c r="E306" s="6" t="str">
        <f aca="false">IFERROR(INDEX('دليل الحسابات'!$B$4:$B$42,MATCH(D306,'دليل الحسابات'!$A$4:$A$42,0)),"")</f>
        <v/>
      </c>
      <c r="F306" s="9"/>
      <c r="G306" s="9"/>
      <c r="H306" s="8"/>
    </row>
    <row r="307" customFormat="false" ht="15" hidden="false" customHeight="false" outlineLevel="0" collapsed="false">
      <c r="A307" s="8"/>
      <c r="B307" s="8"/>
      <c r="C307" s="8"/>
      <c r="D307" s="8"/>
      <c r="E307" s="6" t="str">
        <f aca="false">IFERROR(INDEX('دليل الحسابات'!$B$4:$B$42,MATCH(D307,'دليل الحسابات'!$A$4:$A$42,0)),"")</f>
        <v/>
      </c>
      <c r="F307" s="9"/>
      <c r="G307" s="9"/>
      <c r="H307" s="8"/>
    </row>
    <row r="308" customFormat="false" ht="15" hidden="false" customHeight="false" outlineLevel="0" collapsed="false">
      <c r="A308" s="8"/>
      <c r="B308" s="8"/>
      <c r="C308" s="8"/>
      <c r="D308" s="8"/>
      <c r="E308" s="6" t="str">
        <f aca="false">IFERROR(INDEX('دليل الحسابات'!$B$4:$B$42,MATCH(D308,'دليل الحسابات'!$A$4:$A$42,0)),"")</f>
        <v/>
      </c>
      <c r="F308" s="9"/>
      <c r="G308" s="9"/>
      <c r="H308" s="8"/>
    </row>
    <row r="309" customFormat="false" ht="15" hidden="false" customHeight="false" outlineLevel="0" collapsed="false">
      <c r="A309" s="8"/>
      <c r="B309" s="8"/>
      <c r="C309" s="8"/>
      <c r="D309" s="8"/>
      <c r="E309" s="6" t="str">
        <f aca="false">IFERROR(INDEX('دليل الحسابات'!$B$4:$B$42,MATCH(D309,'دليل الحسابات'!$A$4:$A$42,0)),"")</f>
        <v/>
      </c>
      <c r="F309" s="9"/>
      <c r="G309" s="9"/>
      <c r="H309" s="8"/>
    </row>
    <row r="310" customFormat="false" ht="15" hidden="false" customHeight="false" outlineLevel="0" collapsed="false">
      <c r="A310" s="8"/>
      <c r="B310" s="8"/>
      <c r="C310" s="8"/>
      <c r="D310" s="8"/>
      <c r="E310" s="6" t="str">
        <f aca="false">IFERROR(INDEX('دليل الحسابات'!$B$4:$B$42,MATCH(D310,'دليل الحسابات'!$A$4:$A$42,0)),"")</f>
        <v/>
      </c>
      <c r="F310" s="9"/>
      <c r="G310" s="9"/>
      <c r="H310" s="8"/>
    </row>
    <row r="311" customFormat="false" ht="15" hidden="false" customHeight="false" outlineLevel="0" collapsed="false">
      <c r="A311" s="8"/>
      <c r="B311" s="8"/>
      <c r="C311" s="8"/>
      <c r="D311" s="8"/>
      <c r="E311" s="6" t="str">
        <f aca="false">IFERROR(INDEX('دليل الحسابات'!$B$4:$B$42,MATCH(D311,'دليل الحسابات'!$A$4:$A$42,0)),"")</f>
        <v/>
      </c>
      <c r="F311" s="9"/>
      <c r="G311" s="9"/>
      <c r="H311" s="8"/>
    </row>
    <row r="312" customFormat="false" ht="15" hidden="false" customHeight="false" outlineLevel="0" collapsed="false">
      <c r="A312" s="8"/>
      <c r="B312" s="8"/>
      <c r="C312" s="8"/>
      <c r="D312" s="8"/>
      <c r="E312" s="6" t="str">
        <f aca="false">IFERROR(INDEX('دليل الحسابات'!$B$4:$B$42,MATCH(D312,'دليل الحسابات'!$A$4:$A$42,0)),"")</f>
        <v/>
      </c>
      <c r="F312" s="9"/>
      <c r="G312" s="9"/>
      <c r="H312" s="8"/>
    </row>
    <row r="313" customFormat="false" ht="15" hidden="false" customHeight="false" outlineLevel="0" collapsed="false">
      <c r="A313" s="8"/>
      <c r="B313" s="8"/>
      <c r="C313" s="8"/>
      <c r="D313" s="8"/>
      <c r="E313" s="6" t="str">
        <f aca="false">IFERROR(INDEX('دليل الحسابات'!$B$4:$B$42,MATCH(D313,'دليل الحسابات'!$A$4:$A$42,0)),"")</f>
        <v/>
      </c>
      <c r="F313" s="9"/>
      <c r="G313" s="9"/>
      <c r="H313" s="8"/>
    </row>
    <row r="314" customFormat="false" ht="15" hidden="false" customHeight="false" outlineLevel="0" collapsed="false">
      <c r="A314" s="8"/>
      <c r="B314" s="8"/>
      <c r="C314" s="8"/>
      <c r="D314" s="8"/>
      <c r="E314" s="6" t="str">
        <f aca="false">IFERROR(INDEX('دليل الحسابات'!$B$4:$B$42,MATCH(D314,'دليل الحسابات'!$A$4:$A$42,0)),"")</f>
        <v/>
      </c>
      <c r="F314" s="9"/>
      <c r="G314" s="9"/>
      <c r="H314" s="8"/>
    </row>
    <row r="315" customFormat="false" ht="15" hidden="false" customHeight="false" outlineLevel="0" collapsed="false">
      <c r="A315" s="8"/>
      <c r="B315" s="8"/>
      <c r="C315" s="8"/>
      <c r="D315" s="8"/>
      <c r="E315" s="6" t="str">
        <f aca="false">IFERROR(INDEX('دليل الحسابات'!$B$4:$B$42,MATCH(D315,'دليل الحسابات'!$A$4:$A$42,0)),"")</f>
        <v/>
      </c>
      <c r="F315" s="9"/>
      <c r="G315" s="9"/>
      <c r="H315" s="8"/>
    </row>
    <row r="316" customFormat="false" ht="15" hidden="false" customHeight="false" outlineLevel="0" collapsed="false">
      <c r="A316" s="8"/>
      <c r="B316" s="8"/>
      <c r="C316" s="8"/>
      <c r="D316" s="8"/>
      <c r="E316" s="6" t="str">
        <f aca="false">IFERROR(INDEX('دليل الحسابات'!$B$4:$B$42,MATCH(D316,'دليل الحسابات'!$A$4:$A$42,0)),"")</f>
        <v/>
      </c>
      <c r="F316" s="9"/>
      <c r="G316" s="9"/>
      <c r="H316" s="8"/>
    </row>
    <row r="317" customFormat="false" ht="15" hidden="false" customHeight="false" outlineLevel="0" collapsed="false">
      <c r="A317" s="8"/>
      <c r="B317" s="8"/>
      <c r="C317" s="8"/>
      <c r="D317" s="8"/>
      <c r="E317" s="6" t="str">
        <f aca="false">IFERROR(INDEX('دليل الحسابات'!$B$4:$B$42,MATCH(D317,'دليل الحسابات'!$A$4:$A$42,0)),"")</f>
        <v/>
      </c>
      <c r="F317" s="9"/>
      <c r="G317" s="9"/>
      <c r="H317" s="8"/>
    </row>
    <row r="318" customFormat="false" ht="15" hidden="false" customHeight="false" outlineLevel="0" collapsed="false">
      <c r="A318" s="8"/>
      <c r="B318" s="8"/>
      <c r="C318" s="8"/>
      <c r="D318" s="8"/>
      <c r="E318" s="6" t="str">
        <f aca="false">IFERROR(INDEX('دليل الحسابات'!$B$4:$B$42,MATCH(D318,'دليل الحسابات'!$A$4:$A$42,0)),"")</f>
        <v/>
      </c>
      <c r="F318" s="9"/>
      <c r="G318" s="9"/>
      <c r="H318" s="8"/>
    </row>
    <row r="319" customFormat="false" ht="15" hidden="false" customHeight="false" outlineLevel="0" collapsed="false">
      <c r="A319" s="8"/>
      <c r="B319" s="8"/>
      <c r="C319" s="8"/>
      <c r="D319" s="8"/>
      <c r="E319" s="6" t="str">
        <f aca="false">IFERROR(INDEX('دليل الحسابات'!$B$4:$B$42,MATCH(D319,'دليل الحسابات'!$A$4:$A$42,0)),"")</f>
        <v/>
      </c>
      <c r="F319" s="9"/>
      <c r="G319" s="9"/>
      <c r="H319" s="8"/>
    </row>
    <row r="320" customFormat="false" ht="15" hidden="false" customHeight="false" outlineLevel="0" collapsed="false">
      <c r="A320" s="8"/>
      <c r="B320" s="8"/>
      <c r="C320" s="8"/>
      <c r="D320" s="8"/>
      <c r="E320" s="6" t="str">
        <f aca="false">IFERROR(INDEX('دليل الحسابات'!$B$4:$B$42,MATCH(D320,'دليل الحسابات'!$A$4:$A$42,0)),"")</f>
        <v/>
      </c>
      <c r="F320" s="9"/>
      <c r="G320" s="9"/>
      <c r="H320" s="8"/>
    </row>
    <row r="321" customFormat="false" ht="15" hidden="false" customHeight="false" outlineLevel="0" collapsed="false">
      <c r="A321" s="8"/>
      <c r="B321" s="8"/>
      <c r="C321" s="8"/>
      <c r="D321" s="8"/>
      <c r="E321" s="6" t="str">
        <f aca="false">IFERROR(INDEX('دليل الحسابات'!$B$4:$B$42,MATCH(D321,'دليل الحسابات'!$A$4:$A$42,0)),"")</f>
        <v/>
      </c>
      <c r="F321" s="9"/>
      <c r="G321" s="9"/>
      <c r="H321" s="8"/>
    </row>
    <row r="322" customFormat="false" ht="15" hidden="false" customHeight="false" outlineLevel="0" collapsed="false">
      <c r="A322" s="8"/>
      <c r="B322" s="8"/>
      <c r="C322" s="8"/>
      <c r="D322" s="8"/>
      <c r="E322" s="6" t="str">
        <f aca="false">IFERROR(INDEX('دليل الحسابات'!$B$4:$B$42,MATCH(D322,'دليل الحسابات'!$A$4:$A$42,0)),"")</f>
        <v/>
      </c>
      <c r="F322" s="9"/>
      <c r="G322" s="9"/>
      <c r="H322" s="8"/>
    </row>
    <row r="323" customFormat="false" ht="15" hidden="false" customHeight="false" outlineLevel="0" collapsed="false">
      <c r="A323" s="8"/>
      <c r="B323" s="8"/>
      <c r="C323" s="8"/>
      <c r="D323" s="8"/>
      <c r="E323" s="6" t="str">
        <f aca="false">IFERROR(INDEX('دليل الحسابات'!$B$4:$B$42,MATCH(D323,'دليل الحسابات'!$A$4:$A$42,0)),"")</f>
        <v/>
      </c>
      <c r="F323" s="9"/>
      <c r="G323" s="9"/>
      <c r="H323" s="8"/>
    </row>
    <row r="324" customFormat="false" ht="15" hidden="false" customHeight="false" outlineLevel="0" collapsed="false">
      <c r="A324" s="8"/>
      <c r="B324" s="8"/>
      <c r="C324" s="8"/>
      <c r="D324" s="8"/>
      <c r="E324" s="6" t="str">
        <f aca="false">IFERROR(INDEX('دليل الحسابات'!$B$4:$B$42,MATCH(D324,'دليل الحسابات'!$A$4:$A$42,0)),"")</f>
        <v/>
      </c>
      <c r="F324" s="9"/>
      <c r="G324" s="9"/>
      <c r="H324" s="8"/>
    </row>
    <row r="325" customFormat="false" ht="15" hidden="false" customHeight="false" outlineLevel="0" collapsed="false">
      <c r="A325" s="8"/>
      <c r="B325" s="8"/>
      <c r="C325" s="8"/>
      <c r="D325" s="8"/>
      <c r="E325" s="6" t="str">
        <f aca="false">IFERROR(INDEX('دليل الحسابات'!$B$4:$B$42,MATCH(D325,'دليل الحسابات'!$A$4:$A$42,0)),"")</f>
        <v/>
      </c>
      <c r="F325" s="9"/>
      <c r="G325" s="9"/>
      <c r="H325" s="8"/>
    </row>
    <row r="326" customFormat="false" ht="15" hidden="false" customHeight="false" outlineLevel="0" collapsed="false">
      <c r="A326" s="8"/>
      <c r="B326" s="8"/>
      <c r="C326" s="8"/>
      <c r="D326" s="8"/>
      <c r="E326" s="6" t="str">
        <f aca="false">IFERROR(INDEX('دليل الحسابات'!$B$4:$B$42,MATCH(D326,'دليل الحسابات'!$A$4:$A$42,0)),"")</f>
        <v/>
      </c>
      <c r="F326" s="9"/>
      <c r="G326" s="9"/>
      <c r="H326" s="8"/>
    </row>
    <row r="327" customFormat="false" ht="15" hidden="false" customHeight="false" outlineLevel="0" collapsed="false">
      <c r="A327" s="8"/>
      <c r="B327" s="8"/>
      <c r="C327" s="8"/>
      <c r="D327" s="8"/>
      <c r="E327" s="6" t="str">
        <f aca="false">IFERROR(INDEX('دليل الحسابات'!$B$4:$B$42,MATCH(D327,'دليل الحسابات'!$A$4:$A$42,0)),"")</f>
        <v/>
      </c>
      <c r="F327" s="9"/>
      <c r="G327" s="9"/>
      <c r="H327" s="8"/>
    </row>
    <row r="328" customFormat="false" ht="15" hidden="false" customHeight="false" outlineLevel="0" collapsed="false">
      <c r="A328" s="8"/>
      <c r="B328" s="8"/>
      <c r="C328" s="8"/>
      <c r="D328" s="8"/>
      <c r="E328" s="6" t="str">
        <f aca="false">IFERROR(INDEX('دليل الحسابات'!$B$4:$B$42,MATCH(D328,'دليل الحسابات'!$A$4:$A$42,0)),"")</f>
        <v/>
      </c>
      <c r="F328" s="9"/>
      <c r="G328" s="9"/>
      <c r="H328" s="8"/>
    </row>
    <row r="329" customFormat="false" ht="15" hidden="false" customHeight="false" outlineLevel="0" collapsed="false">
      <c r="A329" s="8"/>
      <c r="B329" s="8"/>
      <c r="C329" s="8"/>
      <c r="D329" s="8"/>
      <c r="E329" s="6" t="str">
        <f aca="false">IFERROR(INDEX('دليل الحسابات'!$B$4:$B$42,MATCH(D329,'دليل الحسابات'!$A$4:$A$42,0)),"")</f>
        <v/>
      </c>
      <c r="F329" s="9"/>
      <c r="G329" s="9"/>
      <c r="H329" s="8"/>
    </row>
    <row r="330" customFormat="false" ht="15" hidden="false" customHeight="false" outlineLevel="0" collapsed="false">
      <c r="A330" s="8"/>
      <c r="B330" s="8"/>
      <c r="C330" s="8"/>
      <c r="D330" s="8"/>
      <c r="E330" s="6" t="str">
        <f aca="false">IFERROR(INDEX('دليل الحسابات'!$B$4:$B$42,MATCH(D330,'دليل الحسابات'!$A$4:$A$42,0)),"")</f>
        <v/>
      </c>
      <c r="F330" s="9"/>
      <c r="G330" s="9"/>
      <c r="H330" s="8"/>
    </row>
    <row r="331" customFormat="false" ht="15" hidden="false" customHeight="false" outlineLevel="0" collapsed="false">
      <c r="A331" s="8"/>
      <c r="B331" s="8"/>
      <c r="C331" s="8"/>
      <c r="D331" s="8"/>
      <c r="E331" s="6" t="str">
        <f aca="false">IFERROR(INDEX('دليل الحسابات'!$B$4:$B$42,MATCH(D331,'دليل الحسابات'!$A$4:$A$42,0)),"")</f>
        <v/>
      </c>
      <c r="F331" s="9"/>
      <c r="G331" s="9"/>
      <c r="H331" s="8"/>
    </row>
    <row r="332" customFormat="false" ht="15" hidden="false" customHeight="false" outlineLevel="0" collapsed="false">
      <c r="A332" s="8"/>
      <c r="B332" s="8"/>
      <c r="C332" s="8"/>
      <c r="D332" s="8"/>
      <c r="E332" s="6" t="str">
        <f aca="false">IFERROR(INDEX('دليل الحسابات'!$B$4:$B$42,MATCH(D332,'دليل الحسابات'!$A$4:$A$42,0)),"")</f>
        <v/>
      </c>
      <c r="F332" s="9"/>
      <c r="G332" s="9"/>
      <c r="H332" s="8"/>
    </row>
    <row r="333" customFormat="false" ht="15" hidden="false" customHeight="false" outlineLevel="0" collapsed="false">
      <c r="A333" s="8"/>
      <c r="B333" s="8"/>
      <c r="C333" s="8"/>
      <c r="D333" s="8"/>
      <c r="E333" s="6" t="str">
        <f aca="false">IFERROR(INDEX('دليل الحسابات'!$B$4:$B$42,MATCH(D333,'دليل الحسابات'!$A$4:$A$42,0)),"")</f>
        <v/>
      </c>
      <c r="F333" s="9"/>
      <c r="G333" s="9"/>
      <c r="H333" s="8"/>
    </row>
    <row r="334" customFormat="false" ht="15" hidden="false" customHeight="false" outlineLevel="0" collapsed="false">
      <c r="A334" s="8"/>
      <c r="B334" s="8"/>
      <c r="C334" s="8"/>
      <c r="D334" s="8"/>
      <c r="E334" s="6" t="str">
        <f aca="false">IFERROR(INDEX('دليل الحسابات'!$B$4:$B$42,MATCH(D334,'دليل الحسابات'!$A$4:$A$42,0)),"")</f>
        <v/>
      </c>
      <c r="F334" s="9"/>
      <c r="G334" s="9"/>
      <c r="H334" s="8"/>
    </row>
    <row r="335" customFormat="false" ht="15" hidden="false" customHeight="false" outlineLevel="0" collapsed="false">
      <c r="A335" s="8"/>
      <c r="B335" s="8"/>
      <c r="C335" s="8"/>
      <c r="D335" s="8"/>
      <c r="E335" s="6" t="str">
        <f aca="false">IFERROR(INDEX('دليل الحسابات'!$B$4:$B$42,MATCH(D335,'دليل الحسابات'!$A$4:$A$42,0)),"")</f>
        <v/>
      </c>
      <c r="F335" s="9"/>
      <c r="G335" s="9"/>
      <c r="H335" s="8"/>
    </row>
    <row r="336" customFormat="false" ht="15" hidden="false" customHeight="false" outlineLevel="0" collapsed="false">
      <c r="A336" s="8"/>
      <c r="B336" s="8"/>
      <c r="C336" s="8"/>
      <c r="D336" s="8"/>
      <c r="E336" s="6" t="str">
        <f aca="false">IFERROR(INDEX('دليل الحسابات'!$B$4:$B$42,MATCH(D336,'دليل الحسابات'!$A$4:$A$42,0)),"")</f>
        <v/>
      </c>
      <c r="F336" s="9"/>
      <c r="G336" s="9"/>
      <c r="H336" s="8"/>
    </row>
    <row r="337" customFormat="false" ht="15" hidden="false" customHeight="false" outlineLevel="0" collapsed="false">
      <c r="A337" s="8"/>
      <c r="B337" s="8"/>
      <c r="C337" s="8"/>
      <c r="D337" s="8"/>
      <c r="E337" s="6" t="str">
        <f aca="false">IFERROR(INDEX('دليل الحسابات'!$B$4:$B$42,MATCH(D337,'دليل الحسابات'!$A$4:$A$42,0)),"")</f>
        <v/>
      </c>
      <c r="F337" s="9"/>
      <c r="G337" s="9"/>
      <c r="H337" s="8"/>
    </row>
    <row r="338" customFormat="false" ht="15" hidden="false" customHeight="false" outlineLevel="0" collapsed="false">
      <c r="A338" s="8"/>
      <c r="B338" s="8"/>
      <c r="C338" s="8"/>
      <c r="D338" s="8"/>
      <c r="E338" s="6" t="str">
        <f aca="false">IFERROR(INDEX('دليل الحسابات'!$B$4:$B$42,MATCH(D338,'دليل الحسابات'!$A$4:$A$42,0)),"")</f>
        <v/>
      </c>
      <c r="F338" s="9"/>
      <c r="G338" s="9"/>
      <c r="H338" s="8"/>
    </row>
    <row r="339" customFormat="false" ht="15" hidden="false" customHeight="false" outlineLevel="0" collapsed="false">
      <c r="A339" s="8"/>
      <c r="B339" s="8"/>
      <c r="C339" s="8"/>
      <c r="D339" s="8"/>
      <c r="E339" s="6" t="str">
        <f aca="false">IFERROR(INDEX('دليل الحسابات'!$B$4:$B$42,MATCH(D339,'دليل الحسابات'!$A$4:$A$42,0)),"")</f>
        <v/>
      </c>
      <c r="F339" s="9"/>
      <c r="G339" s="9"/>
      <c r="H339" s="8"/>
    </row>
    <row r="340" customFormat="false" ht="15" hidden="false" customHeight="false" outlineLevel="0" collapsed="false">
      <c r="A340" s="8"/>
      <c r="B340" s="8"/>
      <c r="C340" s="8"/>
      <c r="D340" s="8"/>
      <c r="E340" s="6" t="str">
        <f aca="false">IFERROR(INDEX('دليل الحسابات'!$B$4:$B$42,MATCH(D340,'دليل الحسابات'!$A$4:$A$42,0)),"")</f>
        <v/>
      </c>
      <c r="F340" s="9"/>
      <c r="G340" s="9"/>
      <c r="H340" s="8"/>
    </row>
    <row r="341" customFormat="false" ht="15" hidden="false" customHeight="false" outlineLevel="0" collapsed="false">
      <c r="A341" s="8"/>
      <c r="B341" s="8"/>
      <c r="C341" s="8"/>
      <c r="D341" s="8"/>
      <c r="E341" s="6" t="str">
        <f aca="false">IFERROR(INDEX('دليل الحسابات'!$B$4:$B$42,MATCH(D341,'دليل الحسابات'!$A$4:$A$42,0)),"")</f>
        <v/>
      </c>
      <c r="F341" s="9"/>
      <c r="G341" s="9"/>
      <c r="H341" s="8"/>
    </row>
    <row r="342" customFormat="false" ht="15" hidden="false" customHeight="false" outlineLevel="0" collapsed="false">
      <c r="A342" s="8"/>
      <c r="B342" s="8"/>
      <c r="C342" s="8"/>
      <c r="D342" s="8"/>
      <c r="E342" s="6" t="str">
        <f aca="false">IFERROR(INDEX('دليل الحسابات'!$B$4:$B$42,MATCH(D342,'دليل الحسابات'!$A$4:$A$42,0)),"")</f>
        <v/>
      </c>
      <c r="F342" s="9"/>
      <c r="G342" s="9"/>
      <c r="H342" s="8"/>
    </row>
    <row r="343" customFormat="false" ht="15" hidden="false" customHeight="false" outlineLevel="0" collapsed="false">
      <c r="A343" s="8"/>
      <c r="B343" s="8"/>
      <c r="C343" s="8"/>
      <c r="D343" s="8"/>
      <c r="E343" s="6" t="str">
        <f aca="false">IFERROR(INDEX('دليل الحسابات'!$B$4:$B$42,MATCH(D343,'دليل الحسابات'!$A$4:$A$42,0)),"")</f>
        <v/>
      </c>
      <c r="F343" s="9"/>
      <c r="G343" s="9"/>
      <c r="H343" s="8"/>
    </row>
    <row r="344" customFormat="false" ht="15" hidden="false" customHeight="false" outlineLevel="0" collapsed="false">
      <c r="A344" s="8"/>
      <c r="B344" s="8"/>
      <c r="C344" s="8"/>
      <c r="D344" s="8"/>
      <c r="E344" s="6" t="str">
        <f aca="false">IFERROR(INDEX('دليل الحسابات'!$B$4:$B$42,MATCH(D344,'دليل الحسابات'!$A$4:$A$42,0)),"")</f>
        <v/>
      </c>
      <c r="F344" s="9"/>
      <c r="G344" s="9"/>
      <c r="H344" s="8"/>
    </row>
    <row r="345" customFormat="false" ht="15" hidden="false" customHeight="false" outlineLevel="0" collapsed="false">
      <c r="A345" s="8"/>
      <c r="B345" s="8"/>
      <c r="C345" s="8"/>
      <c r="D345" s="8"/>
      <c r="E345" s="6" t="str">
        <f aca="false">IFERROR(INDEX('دليل الحسابات'!$B$4:$B$42,MATCH(D345,'دليل الحسابات'!$A$4:$A$42,0)),"")</f>
        <v/>
      </c>
      <c r="F345" s="9"/>
      <c r="G345" s="9"/>
      <c r="H345" s="8"/>
    </row>
    <row r="346" customFormat="false" ht="15" hidden="false" customHeight="false" outlineLevel="0" collapsed="false">
      <c r="A346" s="8"/>
      <c r="B346" s="8"/>
      <c r="C346" s="8"/>
      <c r="D346" s="8"/>
      <c r="E346" s="6" t="str">
        <f aca="false">IFERROR(INDEX('دليل الحسابات'!$B$4:$B$42,MATCH(D346,'دليل الحسابات'!$A$4:$A$42,0)),"")</f>
        <v/>
      </c>
      <c r="F346" s="9"/>
      <c r="G346" s="9"/>
      <c r="H346" s="8"/>
    </row>
    <row r="347" customFormat="false" ht="15" hidden="false" customHeight="false" outlineLevel="0" collapsed="false">
      <c r="A347" s="8"/>
      <c r="B347" s="8"/>
      <c r="C347" s="8"/>
      <c r="D347" s="8"/>
      <c r="E347" s="6" t="str">
        <f aca="false">IFERROR(INDEX('دليل الحسابات'!$B$4:$B$42,MATCH(D347,'دليل الحسابات'!$A$4:$A$42,0)),"")</f>
        <v/>
      </c>
      <c r="F347" s="9"/>
      <c r="G347" s="9"/>
      <c r="H347" s="8"/>
    </row>
    <row r="348" customFormat="false" ht="15" hidden="false" customHeight="false" outlineLevel="0" collapsed="false">
      <c r="A348" s="8"/>
      <c r="B348" s="8"/>
      <c r="C348" s="8"/>
      <c r="D348" s="8"/>
      <c r="E348" s="6" t="str">
        <f aca="false">IFERROR(INDEX('دليل الحسابات'!$B$4:$B$42,MATCH(D348,'دليل الحسابات'!$A$4:$A$42,0)),"")</f>
        <v/>
      </c>
      <c r="F348" s="9"/>
      <c r="G348" s="9"/>
      <c r="H348" s="8"/>
    </row>
    <row r="349" customFormat="false" ht="15" hidden="false" customHeight="false" outlineLevel="0" collapsed="false">
      <c r="A349" s="8"/>
      <c r="B349" s="8"/>
      <c r="C349" s="8"/>
      <c r="D349" s="8"/>
      <c r="E349" s="6" t="str">
        <f aca="false">IFERROR(INDEX('دليل الحسابات'!$B$4:$B$42,MATCH(D349,'دليل الحسابات'!$A$4:$A$42,0)),"")</f>
        <v/>
      </c>
      <c r="F349" s="9"/>
      <c r="G349" s="9"/>
      <c r="H349" s="8"/>
    </row>
    <row r="350" customFormat="false" ht="15" hidden="false" customHeight="false" outlineLevel="0" collapsed="false">
      <c r="A350" s="8"/>
      <c r="B350" s="8"/>
      <c r="C350" s="8"/>
      <c r="D350" s="8"/>
      <c r="E350" s="6" t="str">
        <f aca="false">IFERROR(INDEX('دليل الحسابات'!$B$4:$B$42,MATCH(D350,'دليل الحسابات'!$A$4:$A$42,0)),"")</f>
        <v/>
      </c>
      <c r="F350" s="9"/>
      <c r="G350" s="9"/>
      <c r="H350" s="8"/>
    </row>
    <row r="351" customFormat="false" ht="15" hidden="false" customHeight="false" outlineLevel="0" collapsed="false">
      <c r="A351" s="8"/>
      <c r="B351" s="8"/>
      <c r="C351" s="8"/>
      <c r="D351" s="8"/>
      <c r="E351" s="6" t="str">
        <f aca="false">IFERROR(INDEX('دليل الحسابات'!$B$4:$B$42,MATCH(D351,'دليل الحسابات'!$A$4:$A$42,0)),"")</f>
        <v/>
      </c>
      <c r="F351" s="9"/>
      <c r="G351" s="9"/>
      <c r="H351" s="8"/>
    </row>
    <row r="352" customFormat="false" ht="15" hidden="false" customHeight="false" outlineLevel="0" collapsed="false">
      <c r="A352" s="8"/>
      <c r="B352" s="8"/>
      <c r="C352" s="8"/>
      <c r="D352" s="8"/>
      <c r="E352" s="6" t="str">
        <f aca="false">IFERROR(INDEX('دليل الحسابات'!$B$4:$B$42,MATCH(D352,'دليل الحسابات'!$A$4:$A$42,0)),"")</f>
        <v/>
      </c>
      <c r="F352" s="9"/>
      <c r="G352" s="9"/>
      <c r="H352" s="8"/>
    </row>
    <row r="353" customFormat="false" ht="15" hidden="false" customHeight="false" outlineLevel="0" collapsed="false">
      <c r="A353" s="8"/>
      <c r="B353" s="8"/>
      <c r="C353" s="8"/>
      <c r="D353" s="8"/>
      <c r="E353" s="6" t="str">
        <f aca="false">IFERROR(INDEX('دليل الحسابات'!$B$4:$B$42,MATCH(D353,'دليل الحسابات'!$A$4:$A$42,0)),"")</f>
        <v/>
      </c>
      <c r="F353" s="9"/>
      <c r="G353" s="9"/>
      <c r="H353" s="8"/>
    </row>
    <row r="354" customFormat="false" ht="15" hidden="false" customHeight="false" outlineLevel="0" collapsed="false">
      <c r="A354" s="8"/>
      <c r="B354" s="8"/>
      <c r="C354" s="8"/>
      <c r="D354" s="8"/>
      <c r="E354" s="6" t="str">
        <f aca="false">IFERROR(INDEX('دليل الحسابات'!$B$4:$B$42,MATCH(D354,'دليل الحسابات'!$A$4:$A$42,0)),"")</f>
        <v/>
      </c>
      <c r="F354" s="9"/>
      <c r="G354" s="9"/>
      <c r="H354" s="8"/>
    </row>
    <row r="355" customFormat="false" ht="15" hidden="false" customHeight="false" outlineLevel="0" collapsed="false">
      <c r="A355" s="8"/>
      <c r="B355" s="8"/>
      <c r="C355" s="8"/>
      <c r="D355" s="8"/>
      <c r="E355" s="6" t="str">
        <f aca="false">IFERROR(INDEX('دليل الحسابات'!$B$4:$B$42,MATCH(D355,'دليل الحسابات'!$A$4:$A$42,0)),"")</f>
        <v/>
      </c>
      <c r="F355" s="9"/>
      <c r="G355" s="9"/>
      <c r="H355" s="8"/>
    </row>
    <row r="356" customFormat="false" ht="15" hidden="false" customHeight="false" outlineLevel="0" collapsed="false">
      <c r="A356" s="8"/>
      <c r="B356" s="8"/>
      <c r="C356" s="8"/>
      <c r="D356" s="8"/>
      <c r="E356" s="6" t="str">
        <f aca="false">IFERROR(INDEX('دليل الحسابات'!$B$4:$B$42,MATCH(D356,'دليل الحسابات'!$A$4:$A$42,0)),"")</f>
        <v/>
      </c>
      <c r="F356" s="9"/>
      <c r="G356" s="9"/>
      <c r="H356" s="8"/>
    </row>
    <row r="357" customFormat="false" ht="15" hidden="false" customHeight="false" outlineLevel="0" collapsed="false">
      <c r="A357" s="8"/>
      <c r="B357" s="8"/>
      <c r="C357" s="8"/>
      <c r="D357" s="8"/>
      <c r="E357" s="6" t="str">
        <f aca="false">IFERROR(INDEX('دليل الحسابات'!$B$4:$B$42,MATCH(D357,'دليل الحسابات'!$A$4:$A$42,0)),"")</f>
        <v/>
      </c>
      <c r="F357" s="9"/>
      <c r="G357" s="9"/>
      <c r="H357" s="8"/>
    </row>
    <row r="358" customFormat="false" ht="15" hidden="false" customHeight="false" outlineLevel="0" collapsed="false">
      <c r="A358" s="8"/>
      <c r="B358" s="8"/>
      <c r="C358" s="8"/>
      <c r="D358" s="8"/>
      <c r="E358" s="6" t="str">
        <f aca="false">IFERROR(INDEX('دليل الحسابات'!$B$4:$B$42,MATCH(D358,'دليل الحسابات'!$A$4:$A$42,0)),"")</f>
        <v/>
      </c>
      <c r="F358" s="9"/>
      <c r="G358" s="9"/>
      <c r="H358" s="8"/>
    </row>
    <row r="359" customFormat="false" ht="15" hidden="false" customHeight="false" outlineLevel="0" collapsed="false">
      <c r="A359" s="8"/>
      <c r="B359" s="8"/>
      <c r="C359" s="8"/>
      <c r="D359" s="8"/>
      <c r="E359" s="6" t="str">
        <f aca="false">IFERROR(INDEX('دليل الحسابات'!$B$4:$B$42,MATCH(D359,'دليل الحسابات'!$A$4:$A$42,0)),"")</f>
        <v/>
      </c>
      <c r="F359" s="9"/>
      <c r="G359" s="9"/>
      <c r="H359" s="8"/>
    </row>
    <row r="360" customFormat="false" ht="15" hidden="false" customHeight="false" outlineLevel="0" collapsed="false">
      <c r="A360" s="8"/>
      <c r="B360" s="8"/>
      <c r="C360" s="8"/>
      <c r="D360" s="8"/>
      <c r="E360" s="6" t="str">
        <f aca="false">IFERROR(INDEX('دليل الحسابات'!$B$4:$B$42,MATCH(D360,'دليل الحسابات'!$A$4:$A$42,0)),"")</f>
        <v/>
      </c>
      <c r="F360" s="9"/>
      <c r="G360" s="9"/>
      <c r="H360" s="8"/>
    </row>
    <row r="361" customFormat="false" ht="15" hidden="false" customHeight="false" outlineLevel="0" collapsed="false">
      <c r="A361" s="8"/>
      <c r="B361" s="8"/>
      <c r="C361" s="8"/>
      <c r="D361" s="8"/>
      <c r="E361" s="6" t="str">
        <f aca="false">IFERROR(INDEX('دليل الحسابات'!$B$4:$B$42,MATCH(D361,'دليل الحسابات'!$A$4:$A$42,0)),"")</f>
        <v/>
      </c>
      <c r="F361" s="9"/>
      <c r="G361" s="9"/>
      <c r="H361" s="8"/>
    </row>
    <row r="362" customFormat="false" ht="15" hidden="false" customHeight="false" outlineLevel="0" collapsed="false">
      <c r="A362" s="8"/>
      <c r="B362" s="8"/>
      <c r="C362" s="8"/>
      <c r="D362" s="8"/>
      <c r="E362" s="6" t="str">
        <f aca="false">IFERROR(INDEX('دليل الحسابات'!$B$4:$B$42,MATCH(D362,'دليل الحسابات'!$A$4:$A$42,0)),"")</f>
        <v/>
      </c>
      <c r="F362" s="9"/>
      <c r="G362" s="9"/>
      <c r="H362" s="8"/>
    </row>
    <row r="363" customFormat="false" ht="15" hidden="false" customHeight="false" outlineLevel="0" collapsed="false">
      <c r="A363" s="8"/>
      <c r="B363" s="8"/>
      <c r="C363" s="8"/>
      <c r="D363" s="8"/>
      <c r="E363" s="6" t="str">
        <f aca="false">IFERROR(INDEX('دليل الحسابات'!$B$4:$B$42,MATCH(D363,'دليل الحسابات'!$A$4:$A$42,0)),"")</f>
        <v/>
      </c>
      <c r="F363" s="9"/>
      <c r="G363" s="9"/>
      <c r="H363" s="8"/>
    </row>
    <row r="364" customFormat="false" ht="15" hidden="false" customHeight="false" outlineLevel="0" collapsed="false">
      <c r="A364" s="8"/>
      <c r="B364" s="8"/>
      <c r="C364" s="8"/>
      <c r="D364" s="8"/>
      <c r="E364" s="6" t="str">
        <f aca="false">IFERROR(INDEX('دليل الحسابات'!$B$4:$B$42,MATCH(D364,'دليل الحسابات'!$A$4:$A$42,0)),"")</f>
        <v/>
      </c>
      <c r="F364" s="9"/>
      <c r="G364" s="9"/>
      <c r="H364" s="8"/>
    </row>
    <row r="365" customFormat="false" ht="15" hidden="false" customHeight="false" outlineLevel="0" collapsed="false">
      <c r="A365" s="8"/>
      <c r="B365" s="8"/>
      <c r="C365" s="8"/>
      <c r="D365" s="8"/>
      <c r="E365" s="6" t="str">
        <f aca="false">IFERROR(INDEX('دليل الحسابات'!$B$4:$B$42,MATCH(D365,'دليل الحسابات'!$A$4:$A$42,0)),"")</f>
        <v/>
      </c>
      <c r="F365" s="9"/>
      <c r="G365" s="9"/>
      <c r="H365" s="8"/>
    </row>
    <row r="366" customFormat="false" ht="15" hidden="false" customHeight="false" outlineLevel="0" collapsed="false">
      <c r="A366" s="8"/>
      <c r="B366" s="8"/>
      <c r="C366" s="8"/>
      <c r="D366" s="8"/>
      <c r="E366" s="6" t="str">
        <f aca="false">IFERROR(INDEX('دليل الحسابات'!$B$4:$B$42,MATCH(D366,'دليل الحسابات'!$A$4:$A$42,0)),"")</f>
        <v/>
      </c>
      <c r="F366" s="9"/>
      <c r="G366" s="9"/>
      <c r="H366" s="8"/>
    </row>
    <row r="367" customFormat="false" ht="15" hidden="false" customHeight="false" outlineLevel="0" collapsed="false">
      <c r="A367" s="8"/>
      <c r="B367" s="8"/>
      <c r="C367" s="8"/>
      <c r="D367" s="8"/>
      <c r="E367" s="6" t="str">
        <f aca="false">IFERROR(INDEX('دليل الحسابات'!$B$4:$B$42,MATCH(D367,'دليل الحسابات'!$A$4:$A$42,0)),"")</f>
        <v/>
      </c>
      <c r="F367" s="9"/>
      <c r="G367" s="9"/>
      <c r="H367" s="8"/>
    </row>
    <row r="368" customFormat="false" ht="15" hidden="false" customHeight="false" outlineLevel="0" collapsed="false">
      <c r="A368" s="8"/>
      <c r="B368" s="8"/>
      <c r="C368" s="8"/>
      <c r="D368" s="8"/>
      <c r="E368" s="6" t="str">
        <f aca="false">IFERROR(INDEX('دليل الحسابات'!$B$4:$B$42,MATCH(D368,'دليل الحسابات'!$A$4:$A$42,0)),"")</f>
        <v/>
      </c>
      <c r="F368" s="9"/>
      <c r="G368" s="9"/>
      <c r="H368" s="8"/>
    </row>
    <row r="369" customFormat="false" ht="15" hidden="false" customHeight="false" outlineLevel="0" collapsed="false">
      <c r="A369" s="8"/>
      <c r="B369" s="8"/>
      <c r="C369" s="8"/>
      <c r="D369" s="8"/>
      <c r="E369" s="6" t="str">
        <f aca="false">IFERROR(INDEX('دليل الحسابات'!$B$4:$B$42,MATCH(D369,'دليل الحسابات'!$A$4:$A$42,0)),"")</f>
        <v/>
      </c>
      <c r="F369" s="9"/>
      <c r="G369" s="9"/>
      <c r="H369" s="8"/>
    </row>
    <row r="370" customFormat="false" ht="15" hidden="false" customHeight="false" outlineLevel="0" collapsed="false">
      <c r="A370" s="8"/>
      <c r="B370" s="8"/>
      <c r="C370" s="8"/>
      <c r="D370" s="8"/>
      <c r="E370" s="6" t="str">
        <f aca="false">IFERROR(INDEX('دليل الحسابات'!$B$4:$B$42,MATCH(D370,'دليل الحسابات'!$A$4:$A$42,0)),"")</f>
        <v/>
      </c>
      <c r="F370" s="9"/>
      <c r="G370" s="9"/>
      <c r="H370" s="8"/>
    </row>
    <row r="371" customFormat="false" ht="15" hidden="false" customHeight="false" outlineLevel="0" collapsed="false">
      <c r="A371" s="8"/>
      <c r="B371" s="8"/>
      <c r="C371" s="8"/>
      <c r="D371" s="8"/>
      <c r="E371" s="6" t="str">
        <f aca="false">IFERROR(INDEX('دليل الحسابات'!$B$4:$B$42,MATCH(D371,'دليل الحسابات'!$A$4:$A$42,0)),"")</f>
        <v/>
      </c>
      <c r="F371" s="9"/>
      <c r="G371" s="9"/>
      <c r="H371" s="8"/>
    </row>
    <row r="372" customFormat="false" ht="15" hidden="false" customHeight="false" outlineLevel="0" collapsed="false">
      <c r="A372" s="8"/>
      <c r="B372" s="8"/>
      <c r="C372" s="8"/>
      <c r="D372" s="8"/>
      <c r="E372" s="6" t="str">
        <f aca="false">IFERROR(INDEX('دليل الحسابات'!$B$4:$B$42,MATCH(D372,'دليل الحسابات'!$A$4:$A$42,0)),"")</f>
        <v/>
      </c>
      <c r="F372" s="9"/>
      <c r="G372" s="9"/>
      <c r="H372" s="8"/>
    </row>
    <row r="373" customFormat="false" ht="15" hidden="false" customHeight="false" outlineLevel="0" collapsed="false">
      <c r="A373" s="8"/>
      <c r="B373" s="8"/>
      <c r="C373" s="8"/>
      <c r="D373" s="8"/>
      <c r="E373" s="6" t="str">
        <f aca="false">IFERROR(INDEX('دليل الحسابات'!$B$4:$B$42,MATCH(D373,'دليل الحسابات'!$A$4:$A$42,0)),"")</f>
        <v/>
      </c>
      <c r="F373" s="9"/>
      <c r="G373" s="9"/>
      <c r="H373" s="8"/>
    </row>
    <row r="374" customFormat="false" ht="15" hidden="false" customHeight="false" outlineLevel="0" collapsed="false">
      <c r="A374" s="8"/>
      <c r="B374" s="8"/>
      <c r="C374" s="8"/>
      <c r="D374" s="8"/>
      <c r="E374" s="6" t="str">
        <f aca="false">IFERROR(INDEX('دليل الحسابات'!$B$4:$B$42,MATCH(D374,'دليل الحسابات'!$A$4:$A$42,0)),"")</f>
        <v/>
      </c>
      <c r="F374" s="9"/>
      <c r="G374" s="9"/>
      <c r="H374" s="8"/>
    </row>
    <row r="375" customFormat="false" ht="15" hidden="false" customHeight="false" outlineLevel="0" collapsed="false">
      <c r="A375" s="8"/>
      <c r="B375" s="8"/>
      <c r="C375" s="8"/>
      <c r="D375" s="8"/>
      <c r="E375" s="6" t="str">
        <f aca="false">IFERROR(INDEX('دليل الحسابات'!$B$4:$B$42,MATCH(D375,'دليل الحسابات'!$A$4:$A$42,0)),"")</f>
        <v/>
      </c>
      <c r="F375" s="9"/>
      <c r="G375" s="9"/>
      <c r="H375" s="8"/>
    </row>
    <row r="376" customFormat="false" ht="15" hidden="false" customHeight="false" outlineLevel="0" collapsed="false">
      <c r="A376" s="8"/>
      <c r="B376" s="8"/>
      <c r="C376" s="8"/>
      <c r="D376" s="8"/>
      <c r="E376" s="6" t="str">
        <f aca="false">IFERROR(INDEX('دليل الحسابات'!$B$4:$B$42,MATCH(D376,'دليل الحسابات'!$A$4:$A$42,0)),"")</f>
        <v/>
      </c>
      <c r="F376" s="9"/>
      <c r="G376" s="9"/>
      <c r="H376" s="8"/>
    </row>
    <row r="377" customFormat="false" ht="15" hidden="false" customHeight="false" outlineLevel="0" collapsed="false">
      <c r="A377" s="8"/>
      <c r="B377" s="8"/>
      <c r="C377" s="8"/>
      <c r="D377" s="8"/>
      <c r="E377" s="6" t="str">
        <f aca="false">IFERROR(INDEX('دليل الحسابات'!$B$4:$B$42,MATCH(D377,'دليل الحسابات'!$A$4:$A$42,0)),"")</f>
        <v/>
      </c>
      <c r="F377" s="9"/>
      <c r="G377" s="9"/>
      <c r="H377" s="8"/>
    </row>
    <row r="378" customFormat="false" ht="15" hidden="false" customHeight="false" outlineLevel="0" collapsed="false">
      <c r="A378" s="8"/>
      <c r="B378" s="8"/>
      <c r="C378" s="8"/>
      <c r="D378" s="8"/>
      <c r="E378" s="6" t="str">
        <f aca="false">IFERROR(INDEX('دليل الحسابات'!$B$4:$B$42,MATCH(D378,'دليل الحسابات'!$A$4:$A$42,0)),"")</f>
        <v/>
      </c>
      <c r="F378" s="9"/>
      <c r="G378" s="9"/>
      <c r="H378" s="8"/>
    </row>
    <row r="379" customFormat="false" ht="15" hidden="false" customHeight="false" outlineLevel="0" collapsed="false">
      <c r="A379" s="8"/>
      <c r="B379" s="8"/>
      <c r="C379" s="8"/>
      <c r="D379" s="8"/>
      <c r="E379" s="6" t="str">
        <f aca="false">IFERROR(INDEX('دليل الحسابات'!$B$4:$B$42,MATCH(D379,'دليل الحسابات'!$A$4:$A$42,0)),"")</f>
        <v/>
      </c>
      <c r="F379" s="9"/>
      <c r="G379" s="9"/>
      <c r="H379" s="8"/>
    </row>
    <row r="380" customFormat="false" ht="15" hidden="false" customHeight="false" outlineLevel="0" collapsed="false">
      <c r="A380" s="8"/>
      <c r="B380" s="8"/>
      <c r="C380" s="8"/>
      <c r="D380" s="8"/>
      <c r="E380" s="6" t="str">
        <f aca="false">IFERROR(INDEX('دليل الحسابات'!$B$4:$B$42,MATCH(D380,'دليل الحسابات'!$A$4:$A$42,0)),"")</f>
        <v/>
      </c>
      <c r="F380" s="9"/>
      <c r="G380" s="9"/>
      <c r="H380" s="8"/>
    </row>
    <row r="381" customFormat="false" ht="15" hidden="false" customHeight="false" outlineLevel="0" collapsed="false">
      <c r="A381" s="8"/>
      <c r="B381" s="8"/>
      <c r="C381" s="8"/>
      <c r="D381" s="8"/>
      <c r="E381" s="6" t="str">
        <f aca="false">IFERROR(INDEX('دليل الحسابات'!$B$4:$B$42,MATCH(D381,'دليل الحسابات'!$A$4:$A$42,0)),"")</f>
        <v/>
      </c>
      <c r="F381" s="9"/>
      <c r="G381" s="9"/>
      <c r="H381" s="8"/>
    </row>
    <row r="382" customFormat="false" ht="15" hidden="false" customHeight="false" outlineLevel="0" collapsed="false">
      <c r="A382" s="8"/>
      <c r="B382" s="8"/>
      <c r="C382" s="8"/>
      <c r="D382" s="8"/>
      <c r="E382" s="6" t="str">
        <f aca="false">IFERROR(INDEX('دليل الحسابات'!$B$4:$B$42,MATCH(D382,'دليل الحسابات'!$A$4:$A$42,0)),"")</f>
        <v/>
      </c>
      <c r="F382" s="9"/>
      <c r="G382" s="9"/>
      <c r="H382" s="8"/>
    </row>
    <row r="383" customFormat="false" ht="15" hidden="false" customHeight="false" outlineLevel="0" collapsed="false">
      <c r="A383" s="8"/>
      <c r="B383" s="8"/>
      <c r="C383" s="8"/>
      <c r="D383" s="8"/>
      <c r="E383" s="6" t="str">
        <f aca="false">IFERROR(INDEX('دليل الحسابات'!$B$4:$B$42,MATCH(D383,'دليل الحسابات'!$A$4:$A$42,0)),"")</f>
        <v/>
      </c>
      <c r="F383" s="9"/>
      <c r="G383" s="9"/>
      <c r="H383" s="8"/>
    </row>
    <row r="384" customFormat="false" ht="15" hidden="false" customHeight="false" outlineLevel="0" collapsed="false">
      <c r="A384" s="8"/>
      <c r="B384" s="8"/>
      <c r="C384" s="8"/>
      <c r="D384" s="8"/>
      <c r="E384" s="6" t="str">
        <f aca="false">IFERROR(INDEX('دليل الحسابات'!$B$4:$B$42,MATCH(D384,'دليل الحسابات'!$A$4:$A$42,0)),"")</f>
        <v/>
      </c>
      <c r="F384" s="9"/>
      <c r="G384" s="9"/>
      <c r="H384" s="8"/>
    </row>
    <row r="385" customFormat="false" ht="15" hidden="false" customHeight="false" outlineLevel="0" collapsed="false">
      <c r="A385" s="8"/>
      <c r="B385" s="8"/>
      <c r="C385" s="8"/>
      <c r="D385" s="8"/>
      <c r="E385" s="6" t="str">
        <f aca="false">IFERROR(INDEX('دليل الحسابات'!$B$4:$B$42,MATCH(D385,'دليل الحسابات'!$A$4:$A$42,0)),"")</f>
        <v/>
      </c>
      <c r="F385" s="9"/>
      <c r="G385" s="9"/>
      <c r="H385" s="8"/>
    </row>
    <row r="386" customFormat="false" ht="15" hidden="false" customHeight="false" outlineLevel="0" collapsed="false">
      <c r="A386" s="8"/>
      <c r="B386" s="8"/>
      <c r="C386" s="8"/>
      <c r="D386" s="8"/>
      <c r="E386" s="6" t="str">
        <f aca="false">IFERROR(INDEX('دليل الحسابات'!$B$4:$B$42,MATCH(D386,'دليل الحسابات'!$A$4:$A$42,0)),"")</f>
        <v/>
      </c>
      <c r="F386" s="9"/>
      <c r="G386" s="9"/>
      <c r="H386" s="8"/>
    </row>
    <row r="387" customFormat="false" ht="15" hidden="false" customHeight="false" outlineLevel="0" collapsed="false">
      <c r="A387" s="8"/>
      <c r="B387" s="8"/>
      <c r="C387" s="8"/>
      <c r="D387" s="8"/>
      <c r="E387" s="6" t="str">
        <f aca="false">IFERROR(INDEX('دليل الحسابات'!$B$4:$B$42,MATCH(D387,'دليل الحسابات'!$A$4:$A$42,0)),"")</f>
        <v/>
      </c>
      <c r="F387" s="9"/>
      <c r="G387" s="9"/>
      <c r="H387" s="8"/>
    </row>
    <row r="388" customFormat="false" ht="15" hidden="false" customHeight="false" outlineLevel="0" collapsed="false">
      <c r="A388" s="8"/>
      <c r="B388" s="8"/>
      <c r="C388" s="8"/>
      <c r="D388" s="8"/>
      <c r="E388" s="6" t="str">
        <f aca="false">IFERROR(INDEX('دليل الحسابات'!$B$4:$B$42,MATCH(D388,'دليل الحسابات'!$A$4:$A$42,0)),"")</f>
        <v/>
      </c>
      <c r="F388" s="9"/>
      <c r="G388" s="9"/>
      <c r="H388" s="8"/>
    </row>
    <row r="389" customFormat="false" ht="15" hidden="false" customHeight="false" outlineLevel="0" collapsed="false">
      <c r="A389" s="8"/>
      <c r="B389" s="8"/>
      <c r="C389" s="8"/>
      <c r="D389" s="8"/>
      <c r="E389" s="6" t="str">
        <f aca="false">IFERROR(INDEX('دليل الحسابات'!$B$4:$B$42,MATCH(D389,'دليل الحسابات'!$A$4:$A$42,0)),"")</f>
        <v/>
      </c>
      <c r="F389" s="9"/>
      <c r="G389" s="9"/>
      <c r="H389" s="8"/>
    </row>
    <row r="390" customFormat="false" ht="15" hidden="false" customHeight="false" outlineLevel="0" collapsed="false">
      <c r="A390" s="8"/>
      <c r="B390" s="8"/>
      <c r="C390" s="8"/>
      <c r="D390" s="8"/>
      <c r="E390" s="6" t="str">
        <f aca="false">IFERROR(INDEX('دليل الحسابات'!$B$4:$B$42,MATCH(D390,'دليل الحسابات'!$A$4:$A$42,0)),"")</f>
        <v/>
      </c>
      <c r="F390" s="9"/>
      <c r="G390" s="9"/>
      <c r="H390" s="8"/>
    </row>
    <row r="391" customFormat="false" ht="15" hidden="false" customHeight="false" outlineLevel="0" collapsed="false">
      <c r="A391" s="8"/>
      <c r="B391" s="8"/>
      <c r="C391" s="8"/>
      <c r="D391" s="8"/>
      <c r="E391" s="6" t="str">
        <f aca="false">IFERROR(INDEX('دليل الحسابات'!$B$4:$B$42,MATCH(D391,'دليل الحسابات'!$A$4:$A$42,0)),"")</f>
        <v/>
      </c>
      <c r="F391" s="9"/>
      <c r="G391" s="9"/>
      <c r="H391" s="8"/>
    </row>
    <row r="392" customFormat="false" ht="15" hidden="false" customHeight="false" outlineLevel="0" collapsed="false">
      <c r="A392" s="8"/>
      <c r="B392" s="8"/>
      <c r="C392" s="8"/>
      <c r="D392" s="8"/>
      <c r="E392" s="6" t="str">
        <f aca="false">IFERROR(INDEX('دليل الحسابات'!$B$4:$B$42,MATCH(D392,'دليل الحسابات'!$A$4:$A$42,0)),"")</f>
        <v/>
      </c>
      <c r="F392" s="9"/>
      <c r="G392" s="9"/>
      <c r="H392" s="8"/>
    </row>
    <row r="393" customFormat="false" ht="15" hidden="false" customHeight="false" outlineLevel="0" collapsed="false">
      <c r="A393" s="8"/>
      <c r="B393" s="8"/>
      <c r="C393" s="8"/>
      <c r="D393" s="8"/>
      <c r="E393" s="6" t="str">
        <f aca="false">IFERROR(INDEX('دليل الحسابات'!$B$4:$B$42,MATCH(D393,'دليل الحسابات'!$A$4:$A$42,0)),"")</f>
        <v/>
      </c>
      <c r="F393" s="9"/>
      <c r="G393" s="9"/>
      <c r="H393" s="8"/>
    </row>
    <row r="394" customFormat="false" ht="15" hidden="false" customHeight="false" outlineLevel="0" collapsed="false">
      <c r="A394" s="8"/>
      <c r="B394" s="8"/>
      <c r="C394" s="8"/>
      <c r="D394" s="8"/>
      <c r="E394" s="6" t="str">
        <f aca="false">IFERROR(INDEX('دليل الحسابات'!$B$4:$B$42,MATCH(D394,'دليل الحسابات'!$A$4:$A$42,0)),"")</f>
        <v/>
      </c>
      <c r="F394" s="9"/>
      <c r="G394" s="9"/>
      <c r="H394" s="8"/>
    </row>
    <row r="395" customFormat="false" ht="15" hidden="false" customHeight="false" outlineLevel="0" collapsed="false">
      <c r="A395" s="8"/>
      <c r="B395" s="8"/>
      <c r="C395" s="8"/>
      <c r="D395" s="8"/>
      <c r="E395" s="6" t="str">
        <f aca="false">IFERROR(INDEX('دليل الحسابات'!$B$4:$B$42,MATCH(D395,'دليل الحسابات'!$A$4:$A$42,0)),"")</f>
        <v/>
      </c>
      <c r="F395" s="9"/>
      <c r="G395" s="9"/>
      <c r="H395" s="8"/>
    </row>
    <row r="396" customFormat="false" ht="15" hidden="false" customHeight="false" outlineLevel="0" collapsed="false">
      <c r="A396" s="8"/>
      <c r="B396" s="8"/>
      <c r="C396" s="8"/>
      <c r="D396" s="8"/>
      <c r="E396" s="6" t="str">
        <f aca="false">IFERROR(INDEX('دليل الحسابات'!$B$4:$B$42,MATCH(D396,'دليل الحسابات'!$A$4:$A$42,0)),"")</f>
        <v/>
      </c>
      <c r="F396" s="9"/>
      <c r="G396" s="9"/>
      <c r="H396" s="8"/>
    </row>
    <row r="397" customFormat="false" ht="15" hidden="false" customHeight="false" outlineLevel="0" collapsed="false">
      <c r="A397" s="8"/>
      <c r="B397" s="8"/>
      <c r="C397" s="8"/>
      <c r="D397" s="8"/>
      <c r="E397" s="6" t="str">
        <f aca="false">IFERROR(INDEX('دليل الحسابات'!$B$4:$B$42,MATCH(D397,'دليل الحسابات'!$A$4:$A$42,0)),"")</f>
        <v/>
      </c>
      <c r="F397" s="9"/>
      <c r="G397" s="9"/>
      <c r="H397" s="8"/>
    </row>
    <row r="398" customFormat="false" ht="15" hidden="false" customHeight="false" outlineLevel="0" collapsed="false">
      <c r="A398" s="8"/>
      <c r="B398" s="8"/>
      <c r="C398" s="8"/>
      <c r="D398" s="8"/>
      <c r="E398" s="6" t="str">
        <f aca="false">IFERROR(INDEX('دليل الحسابات'!$B$4:$B$42,MATCH(D398,'دليل الحسابات'!$A$4:$A$42,0)),"")</f>
        <v/>
      </c>
      <c r="F398" s="9"/>
      <c r="G398" s="9"/>
      <c r="H398" s="8"/>
    </row>
    <row r="399" customFormat="false" ht="15" hidden="false" customHeight="false" outlineLevel="0" collapsed="false">
      <c r="A399" s="8"/>
      <c r="B399" s="8"/>
      <c r="C399" s="8"/>
      <c r="D399" s="8"/>
      <c r="E399" s="6" t="str">
        <f aca="false">IFERROR(INDEX('دليل الحسابات'!$B$4:$B$42,MATCH(D399,'دليل الحسابات'!$A$4:$A$42,0)),"")</f>
        <v/>
      </c>
      <c r="F399" s="9"/>
      <c r="G399" s="9"/>
      <c r="H399" s="8"/>
    </row>
    <row r="400" customFormat="false" ht="15" hidden="false" customHeight="false" outlineLevel="0" collapsed="false">
      <c r="A400" s="8"/>
      <c r="B400" s="8"/>
      <c r="C400" s="8"/>
      <c r="D400" s="8"/>
      <c r="E400" s="6" t="str">
        <f aca="false">IFERROR(INDEX('دليل الحسابات'!$B$4:$B$42,MATCH(D400,'دليل الحسابات'!$A$4:$A$42,0)),"")</f>
        <v/>
      </c>
      <c r="F400" s="9"/>
      <c r="G400" s="9"/>
      <c r="H400" s="8"/>
    </row>
    <row r="401" customFormat="false" ht="15" hidden="false" customHeight="false" outlineLevel="0" collapsed="false">
      <c r="A401" s="8"/>
      <c r="B401" s="8"/>
      <c r="C401" s="8"/>
      <c r="D401" s="8"/>
      <c r="E401" s="6" t="str">
        <f aca="false">IFERROR(INDEX('دليل الحسابات'!$B$4:$B$42,MATCH(D401,'دليل الحسابات'!$A$4:$A$42,0)),"")</f>
        <v/>
      </c>
      <c r="F401" s="9"/>
      <c r="G401" s="9"/>
      <c r="H401" s="8"/>
    </row>
    <row r="402" customFormat="false" ht="15" hidden="false" customHeight="false" outlineLevel="0" collapsed="false">
      <c r="A402" s="8"/>
      <c r="B402" s="8"/>
      <c r="C402" s="8"/>
      <c r="D402" s="8"/>
      <c r="E402" s="6" t="str">
        <f aca="false">IFERROR(INDEX('دليل الحسابات'!$B$4:$B$42,MATCH(D402,'دليل الحسابات'!$A$4:$A$42,0)),"")</f>
        <v/>
      </c>
      <c r="F402" s="9"/>
      <c r="G402" s="9"/>
      <c r="H402" s="8"/>
    </row>
    <row r="403" customFormat="false" ht="15" hidden="false" customHeight="false" outlineLevel="0" collapsed="false">
      <c r="A403" s="8"/>
      <c r="B403" s="8"/>
      <c r="C403" s="8"/>
      <c r="D403" s="8"/>
      <c r="E403" s="6" t="str">
        <f aca="false">IFERROR(INDEX('دليل الحسابات'!$B$4:$B$42,MATCH(D403,'دليل الحسابات'!$A$4:$A$42,0)),"")</f>
        <v/>
      </c>
      <c r="F403" s="9"/>
      <c r="G403" s="9"/>
      <c r="H403" s="8"/>
    </row>
    <row r="405" customFormat="false" ht="15" hidden="false" customHeight="false" outlineLevel="0" collapsed="false">
      <c r="E405" s="2" t="s">
        <v>192</v>
      </c>
      <c r="F405" s="10" t="n">
        <f aca="false">SUM(F4:F403)</f>
        <v>625940</v>
      </c>
      <c r="G405" s="10" t="n">
        <f aca="false">SUM(G4:G403)</f>
        <v>625940</v>
      </c>
    </row>
    <row r="406" customFormat="false" ht="15" hidden="false" customHeight="false" outlineLevel="0" collapsed="false">
      <c r="E406" s="2" t="s">
        <v>193</v>
      </c>
      <c r="F406" s="11" t="n">
        <f aca="false">F405-G405</f>
        <v>0</v>
      </c>
    </row>
    <row r="407" customFormat="false" ht="15" hidden="false" customHeight="false" outlineLevel="0" collapsed="false">
      <c r="E407" s="12" t="s">
        <v>194</v>
      </c>
      <c r="F407" s="12" t="n">
        <f aca="false">COUNTA(A4:A403)</f>
        <v>53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2"/>
    <col collapsed="false" customWidth="true" hidden="false" outlineLevel="0" max="6" min="3" style="0" width="16"/>
  </cols>
  <sheetData>
    <row r="1" customFormat="false" ht="21.75" hidden="false" customHeight="true" outlineLevel="0" collapsed="false">
      <c r="A1" s="1" t="s">
        <v>195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7" t="s">
        <v>196</v>
      </c>
    </row>
    <row r="3" customFormat="false" ht="27.75" hidden="false" customHeight="true" outlineLevel="0" collapsed="false">
      <c r="A3" s="5" t="s">
        <v>36</v>
      </c>
      <c r="B3" s="5" t="s">
        <v>37</v>
      </c>
      <c r="C3" s="5" t="s">
        <v>38</v>
      </c>
      <c r="D3" s="5" t="s">
        <v>197</v>
      </c>
      <c r="E3" s="5" t="s">
        <v>198</v>
      </c>
      <c r="F3" s="5" t="s">
        <v>199</v>
      </c>
    </row>
    <row r="4" customFormat="false" ht="15" hidden="false" customHeight="false" outlineLevel="0" collapsed="false">
      <c r="A4" s="6" t="n">
        <v>1010</v>
      </c>
      <c r="B4" s="13" t="str">
        <f aca="false">'دليل الحسابات'!B4</f>
        <v>البنك — الحساب الجاري</v>
      </c>
      <c r="C4" s="13" t="str">
        <f aca="false">'دليل الحسابات'!C4</f>
        <v>أصل</v>
      </c>
      <c r="D4" s="14" t="n">
        <f aca="false">SUMIF('دفتر اليومية'!$D$4:$D$403,$A4,'دفتر اليومية'!$F$4:$F$403)</f>
        <v>296213.6</v>
      </c>
      <c r="E4" s="14" t="n">
        <f aca="false">SUMIF('دفتر اليومية'!$D$4:$D$403,$A4,'دفتر اليومية'!$G$4:$G$403)</f>
        <v>111360</v>
      </c>
      <c r="F4" s="14" t="n">
        <f aca="false">D4-E4</f>
        <v>184853.6</v>
      </c>
    </row>
    <row r="5" customFormat="false" ht="15" hidden="false" customHeight="false" outlineLevel="0" collapsed="false">
      <c r="A5" s="6" t="n">
        <v>1020</v>
      </c>
      <c r="B5" s="13" t="str">
        <f aca="false">'دليل الحسابات'!B5</f>
        <v>الصندوق النقدي</v>
      </c>
      <c r="C5" s="13" t="str">
        <f aca="false">'دليل الحسابات'!C5</f>
        <v>أصل</v>
      </c>
      <c r="D5" s="14" t="n">
        <f aca="false">SUMIF('دفتر اليومية'!$D$4:$D$403,$A5,'دفتر اليومية'!$F$4:$F$403)</f>
        <v>0</v>
      </c>
      <c r="E5" s="14" t="n">
        <f aca="false">SUMIF('دفتر اليومية'!$D$4:$D$403,$A5,'دفتر اليومية'!$G$4:$G$403)</f>
        <v>0</v>
      </c>
      <c r="F5" s="14" t="n">
        <f aca="false">D5-E5</f>
        <v>0</v>
      </c>
    </row>
    <row r="6" customFormat="false" ht="15" hidden="false" customHeight="false" outlineLevel="0" collapsed="false">
      <c r="A6" s="6" t="n">
        <v>1110</v>
      </c>
      <c r="B6" s="13" t="str">
        <f aca="false">'دليل الحسابات'!B6</f>
        <v>مستحق من بوابة الدفع</v>
      </c>
      <c r="C6" s="13" t="str">
        <f aca="false">'دليل الحسابات'!C6</f>
        <v>أصل</v>
      </c>
      <c r="D6" s="14" t="n">
        <f aca="false">SUMIF('دفتر اليومية'!$D$4:$D$403,$A6,'دفتر اليومية'!$F$4:$F$403)</f>
        <v>83580</v>
      </c>
      <c r="E6" s="14" t="n">
        <f aca="false">SUMIF('دفتر اليومية'!$D$4:$D$403,$A6,'دفتر اليومية'!$G$4:$G$403)</f>
        <v>83580</v>
      </c>
      <c r="F6" s="14" t="n">
        <f aca="false">D6-E6</f>
        <v>0</v>
      </c>
    </row>
    <row r="7" customFormat="false" ht="15" hidden="false" customHeight="false" outlineLevel="0" collapsed="false">
      <c r="A7" s="6" t="n">
        <v>1120</v>
      </c>
      <c r="B7" s="13" t="str">
        <f aca="false">'دليل الحسابات'!B7</f>
        <v>مستحق من شركة التوصيل</v>
      </c>
      <c r="C7" s="13" t="str">
        <f aca="false">'دليل الحسابات'!C7</f>
        <v>أصل</v>
      </c>
      <c r="D7" s="14" t="n">
        <f aca="false">SUMIF('دفتر اليومية'!$D$4:$D$403,$A7,'دفتر اليومية'!$F$4:$F$403)</f>
        <v>20895</v>
      </c>
      <c r="E7" s="14" t="n">
        <f aca="false">SUMIF('دفتر اليومية'!$D$4:$D$403,$A7,'دفتر اليومية'!$G$4:$G$403)</f>
        <v>20895</v>
      </c>
      <c r="F7" s="14" t="n">
        <f aca="false">D7-E7</f>
        <v>0</v>
      </c>
    </row>
    <row r="8" customFormat="false" ht="15" hidden="false" customHeight="false" outlineLevel="0" collapsed="false">
      <c r="A8" s="6" t="n">
        <v>1130</v>
      </c>
      <c r="B8" s="13" t="str">
        <f aca="false">'دليل الحسابات'!B8</f>
        <v>مستحق من منصات البيع</v>
      </c>
      <c r="C8" s="13" t="str">
        <f aca="false">'دليل الحسابات'!C8</f>
        <v>أصل</v>
      </c>
      <c r="D8" s="14" t="n">
        <f aca="false">SUMIF('دفتر اليومية'!$D$4:$D$403,$A8,'دفتر اليومية'!$F$4:$F$403)</f>
        <v>0</v>
      </c>
      <c r="E8" s="14" t="n">
        <f aca="false">SUMIF('دفتر اليومية'!$D$4:$D$403,$A8,'دفتر اليومية'!$G$4:$G$403)</f>
        <v>0</v>
      </c>
      <c r="F8" s="14" t="n">
        <f aca="false">D8-E8</f>
        <v>0</v>
      </c>
    </row>
    <row r="9" customFormat="false" ht="15" hidden="false" customHeight="false" outlineLevel="0" collapsed="false">
      <c r="A9" s="6" t="n">
        <v>1200</v>
      </c>
      <c r="B9" s="13" t="str">
        <f aca="false">'دليل الحسابات'!B9</f>
        <v>المخزون</v>
      </c>
      <c r="C9" s="13" t="str">
        <f aca="false">'دليل الحسابات'!C9</f>
        <v>أصل</v>
      </c>
      <c r="D9" s="14" t="n">
        <f aca="false">SUMIF('دفتر اليومية'!$D$4:$D$403,$A9,'دفتر اليومية'!$F$4:$F$403)</f>
        <v>70380</v>
      </c>
      <c r="E9" s="14" t="n">
        <f aca="false">SUMIF('دفتر اليومية'!$D$4:$D$403,$A9,'دفتر اليومية'!$G$4:$G$403)</f>
        <v>34500</v>
      </c>
      <c r="F9" s="14" t="n">
        <f aca="false">D9-E9</f>
        <v>35880</v>
      </c>
    </row>
    <row r="10" customFormat="false" ht="15" hidden="false" customHeight="false" outlineLevel="0" collapsed="false">
      <c r="A10" s="6" t="n">
        <v>1300</v>
      </c>
      <c r="B10" s="13" t="str">
        <f aca="false">'دليل الحسابات'!B10</f>
        <v>مصروفات مدفوعة مقدماً</v>
      </c>
      <c r="C10" s="13" t="str">
        <f aca="false">'دليل الحسابات'!C10</f>
        <v>أصل</v>
      </c>
      <c r="D10" s="14" t="n">
        <f aca="false">SUMIF('دفتر اليومية'!$D$4:$D$403,$A10,'دفتر اليومية'!$F$4:$F$403)</f>
        <v>18000</v>
      </c>
      <c r="E10" s="14" t="n">
        <f aca="false">SUMIF('دفتر اليومية'!$D$4:$D$403,$A10,'دفتر اليومية'!$G$4:$G$403)</f>
        <v>3000</v>
      </c>
      <c r="F10" s="14" t="n">
        <f aca="false">D10-E10</f>
        <v>15000</v>
      </c>
    </row>
    <row r="11" customFormat="false" ht="15" hidden="false" customHeight="false" outlineLevel="0" collapsed="false">
      <c r="A11" s="6" t="n">
        <v>1400</v>
      </c>
      <c r="B11" s="13" t="str">
        <f aca="false">'دليل الحسابات'!B11</f>
        <v>ضريبة القيمة المضافة — المدخلات</v>
      </c>
      <c r="C11" s="13" t="str">
        <f aca="false">'دليل الحسابات'!C11</f>
        <v>أصل</v>
      </c>
      <c r="D11" s="14" t="n">
        <f aca="false">SUMIF('دفتر اليومية'!$D$4:$D$403,$A11,'دفتر اليومية'!$F$4:$F$403)</f>
        <v>6104.4</v>
      </c>
      <c r="E11" s="14" t="n">
        <f aca="false">SUMIF('دفتر اليومية'!$D$4:$D$403,$A11,'دفتر اليومية'!$G$4:$G$403)</f>
        <v>0</v>
      </c>
      <c r="F11" s="14" t="n">
        <f aca="false">D11-E11</f>
        <v>6104.4</v>
      </c>
    </row>
    <row r="12" customFormat="false" ht="15" hidden="false" customHeight="false" outlineLevel="0" collapsed="false">
      <c r="A12" s="6" t="n">
        <v>1500</v>
      </c>
      <c r="B12" s="13" t="str">
        <f aca="false">'دليل الحسابات'!B12</f>
        <v>المعدات والأجهزة</v>
      </c>
      <c r="C12" s="13" t="str">
        <f aca="false">'دليل الحسابات'!C12</f>
        <v>أصل</v>
      </c>
      <c r="D12" s="14" t="n">
        <f aca="false">SUMIF('دفتر اليومية'!$D$4:$D$403,$A12,'دفتر اليومية'!$F$4:$F$403)</f>
        <v>24000</v>
      </c>
      <c r="E12" s="14" t="n">
        <f aca="false">SUMIF('دفتر اليومية'!$D$4:$D$403,$A12,'دفتر اليومية'!$G$4:$G$403)</f>
        <v>0</v>
      </c>
      <c r="F12" s="14" t="n">
        <f aca="false">D12-E12</f>
        <v>24000</v>
      </c>
    </row>
    <row r="13" customFormat="false" ht="15" hidden="false" customHeight="false" outlineLevel="0" collapsed="false">
      <c r="A13" s="6" t="n">
        <v>1510</v>
      </c>
      <c r="B13" s="13" t="str">
        <f aca="false">'دليل الحسابات'!B13</f>
        <v>مجمع إهلاك المعدات</v>
      </c>
      <c r="C13" s="13" t="str">
        <f aca="false">'دليل الحسابات'!C13</f>
        <v>أصل مقابل</v>
      </c>
      <c r="D13" s="14" t="n">
        <f aca="false">SUMIF('دفتر اليومية'!$D$4:$D$403,$A13,'دفتر اليومية'!$F$4:$F$403)</f>
        <v>0</v>
      </c>
      <c r="E13" s="14" t="n">
        <f aca="false">SUMIF('دفتر اليومية'!$D$4:$D$403,$A13,'دفتر اليومية'!$G$4:$G$403)</f>
        <v>500</v>
      </c>
      <c r="F13" s="14" t="n">
        <f aca="false">D13-E13</f>
        <v>-500</v>
      </c>
    </row>
    <row r="14" customFormat="false" ht="15" hidden="false" customHeight="false" outlineLevel="0" collapsed="false">
      <c r="A14" s="6" t="n">
        <v>2010</v>
      </c>
      <c r="B14" s="13" t="str">
        <f aca="false">'دليل الحسابات'!B14</f>
        <v>الموردون</v>
      </c>
      <c r="C14" s="13" t="str">
        <f aca="false">'دليل الحسابات'!C14</f>
        <v>التزام</v>
      </c>
      <c r="D14" s="14" t="n">
        <f aca="false">SUMIF('دفتر اليومية'!$D$4:$D$403,$A14,'دفتر اليومية'!$F$4:$F$403)</f>
        <v>30000</v>
      </c>
      <c r="E14" s="14" t="n">
        <f aca="false">SUMIF('دفتر اليومية'!$D$4:$D$403,$A14,'دفتر اليومية'!$G$4:$G$403)</f>
        <v>60000</v>
      </c>
      <c r="F14" s="14" t="n">
        <f aca="false">D14-E14</f>
        <v>-30000</v>
      </c>
    </row>
    <row r="15" customFormat="false" ht="15" hidden="false" customHeight="false" outlineLevel="0" collapsed="false">
      <c r="A15" s="6" t="n">
        <v>2020</v>
      </c>
      <c r="B15" s="13" t="str">
        <f aca="false">'دليل الحسابات'!B15</f>
        <v>مصروفات مستحقة</v>
      </c>
      <c r="C15" s="13" t="str">
        <f aca="false">'دليل الحسابات'!C15</f>
        <v>التزام</v>
      </c>
      <c r="D15" s="14" t="n">
        <f aca="false">SUMIF('دفتر اليومية'!$D$4:$D$403,$A15,'دفتر اليومية'!$F$4:$F$403)</f>
        <v>0</v>
      </c>
      <c r="E15" s="14" t="n">
        <f aca="false">SUMIF('دفتر اليومية'!$D$4:$D$403,$A15,'دفتر اليومية'!$G$4:$G$403)</f>
        <v>2500</v>
      </c>
      <c r="F15" s="14" t="n">
        <f aca="false">D15-E15</f>
        <v>-2500</v>
      </c>
    </row>
    <row r="16" customFormat="false" ht="15" hidden="false" customHeight="false" outlineLevel="0" collapsed="false">
      <c r="A16" s="6" t="n">
        <v>2100</v>
      </c>
      <c r="B16" s="13" t="str">
        <f aca="false">'دليل الحسابات'!B16</f>
        <v>ضريبة القيمة المضافة — المخرجات</v>
      </c>
      <c r="C16" s="13" t="str">
        <f aca="false">'دليل الحسابات'!C16</f>
        <v>التزام</v>
      </c>
      <c r="D16" s="14" t="n">
        <f aca="false">SUMIF('دفتر اليومية'!$D$4:$D$403,$A16,'دفتر اليومية'!$F$4:$F$403)</f>
        <v>199</v>
      </c>
      <c r="E16" s="14" t="n">
        <f aca="false">SUMIF('دفتر اليومية'!$D$4:$D$403,$A16,'دفتر اليومية'!$G$4:$G$403)</f>
        <v>8725</v>
      </c>
      <c r="F16" s="14" t="n">
        <f aca="false">D16-E16</f>
        <v>-8526</v>
      </c>
    </row>
    <row r="17" customFormat="false" ht="15" hidden="false" customHeight="false" outlineLevel="0" collapsed="false">
      <c r="A17" s="6" t="n">
        <v>2200</v>
      </c>
      <c r="B17" s="13" t="str">
        <f aca="false">'دليل الحسابات'!B17</f>
        <v>قرض من طرف ذي علاقة</v>
      </c>
      <c r="C17" s="13" t="str">
        <f aca="false">'دليل الحسابات'!C17</f>
        <v>التزام</v>
      </c>
      <c r="D17" s="14" t="n">
        <f aca="false">SUMIF('دفتر اليومية'!$D$4:$D$403,$A17,'دفتر اليومية'!$F$4:$F$403)</f>
        <v>0</v>
      </c>
      <c r="E17" s="14" t="n">
        <f aca="false">SUMIF('دفتر اليومية'!$D$4:$D$403,$A17,'دفتر اليومية'!$G$4:$G$403)</f>
        <v>50000</v>
      </c>
      <c r="F17" s="14" t="n">
        <f aca="false">D17-E17</f>
        <v>-50000</v>
      </c>
    </row>
    <row r="18" customFormat="false" ht="15" hidden="false" customHeight="false" outlineLevel="0" collapsed="false">
      <c r="A18" s="6" t="n">
        <v>2300</v>
      </c>
      <c r="B18" s="13" t="str">
        <f aca="false">'دليل الحسابات'!B18</f>
        <v>التزام قسائم وأرصدة العملاء</v>
      </c>
      <c r="C18" s="13" t="str">
        <f aca="false">'دليل الحسابات'!C18</f>
        <v>التزام</v>
      </c>
      <c r="D18" s="14" t="n">
        <f aca="false">SUMIF('دفتر اليومية'!$D$4:$D$403,$A18,'دفتر اليومية'!$F$4:$F$403)</f>
        <v>0</v>
      </c>
      <c r="E18" s="14" t="n">
        <f aca="false">SUMIF('دفتر اليومية'!$D$4:$D$403,$A18,'دفتر اليومية'!$G$4:$G$403)</f>
        <v>0</v>
      </c>
      <c r="F18" s="14" t="n">
        <f aca="false">D18-E18</f>
        <v>0</v>
      </c>
    </row>
    <row r="19" customFormat="false" ht="15" hidden="false" customHeight="false" outlineLevel="0" collapsed="false">
      <c r="A19" s="6" t="n">
        <v>2400</v>
      </c>
      <c r="B19" s="13" t="str">
        <f aca="false">'دليل الحسابات'!B19</f>
        <v>مخصص المرتجعات</v>
      </c>
      <c r="C19" s="13" t="str">
        <f aca="false">'دليل الحسابات'!C19</f>
        <v>التزام</v>
      </c>
      <c r="D19" s="14" t="n">
        <f aca="false">SUMIF('دفتر اليومية'!$D$4:$D$403,$A19,'دفتر اليومية'!$F$4:$F$403)</f>
        <v>0</v>
      </c>
      <c r="E19" s="14" t="n">
        <f aca="false">SUMIF('دفتر اليومية'!$D$4:$D$403,$A19,'دفتر اليومية'!$G$4:$G$403)</f>
        <v>0</v>
      </c>
      <c r="F19" s="14" t="n">
        <f aca="false">D19-E19</f>
        <v>0</v>
      </c>
    </row>
    <row r="20" customFormat="false" ht="15" hidden="false" customHeight="false" outlineLevel="0" collapsed="false">
      <c r="A20" s="6" t="n">
        <v>2500</v>
      </c>
      <c r="B20" s="13" t="str">
        <f aca="false">'دليل الحسابات'!B20</f>
        <v>ضريبة الشركات المستحقة</v>
      </c>
      <c r="C20" s="13" t="str">
        <f aca="false">'دليل الحسابات'!C20</f>
        <v>التزام</v>
      </c>
      <c r="D20" s="14" t="n">
        <f aca="false">SUMIF('دفتر اليومية'!$D$4:$D$403,$A20,'دفتر اليومية'!$F$4:$F$403)</f>
        <v>0</v>
      </c>
      <c r="E20" s="14" t="n">
        <f aca="false">SUMIF('دفتر اليومية'!$D$4:$D$403,$A20,'دفتر اليومية'!$G$4:$G$403)</f>
        <v>0</v>
      </c>
      <c r="F20" s="14" t="n">
        <f aca="false">D20-E20</f>
        <v>0</v>
      </c>
    </row>
    <row r="21" customFormat="false" ht="15" hidden="false" customHeight="false" outlineLevel="0" collapsed="false">
      <c r="A21" s="6" t="n">
        <v>3010</v>
      </c>
      <c r="B21" s="13" t="str">
        <f aca="false">'دليل الحسابات'!B21</f>
        <v>رأس المال المدفوع</v>
      </c>
      <c r="C21" s="13" t="str">
        <f aca="false">'دليل الحسابات'!C21</f>
        <v>حقوق ملكية</v>
      </c>
      <c r="D21" s="14" t="n">
        <f aca="false">SUMIF('دفتر اليومية'!$D$4:$D$403,$A21,'دفتر اليومية'!$F$4:$F$403)</f>
        <v>0</v>
      </c>
      <c r="E21" s="14" t="n">
        <f aca="false">SUMIF('دفتر اليومية'!$D$4:$D$403,$A21,'دفتر اليومية'!$G$4:$G$403)</f>
        <v>150000</v>
      </c>
      <c r="F21" s="14" t="n">
        <f aca="false">D21-E21</f>
        <v>-150000</v>
      </c>
    </row>
    <row r="22" customFormat="false" ht="15" hidden="false" customHeight="false" outlineLevel="0" collapsed="false">
      <c r="A22" s="6" t="n">
        <v>3020</v>
      </c>
      <c r="B22" s="13" t="str">
        <f aca="false">'دليل الحسابات'!B22</f>
        <v>الأرباح المحتجزة</v>
      </c>
      <c r="C22" s="13" t="str">
        <f aca="false">'دليل الحسابات'!C22</f>
        <v>حقوق ملكية</v>
      </c>
      <c r="D22" s="14" t="n">
        <f aca="false">SUMIF('دفتر اليومية'!$D$4:$D$403,$A22,'دفتر اليومية'!$F$4:$F$403)</f>
        <v>0</v>
      </c>
      <c r="E22" s="14" t="n">
        <f aca="false">SUMIF('دفتر اليومية'!$D$4:$D$403,$A22,'دفتر اليومية'!$G$4:$G$403)</f>
        <v>0</v>
      </c>
      <c r="F22" s="14" t="n">
        <f aca="false">D22-E22</f>
        <v>0</v>
      </c>
    </row>
    <row r="23" customFormat="false" ht="15" hidden="false" customHeight="false" outlineLevel="0" collapsed="false">
      <c r="A23" s="6" t="n">
        <v>3030</v>
      </c>
      <c r="B23" s="13" t="str">
        <f aca="false">'دليل الحسابات'!B23</f>
        <v>مسحوبات المالك</v>
      </c>
      <c r="C23" s="13" t="str">
        <f aca="false">'دليل الحسابات'!C23</f>
        <v>حقوق ملكية مقابل</v>
      </c>
      <c r="D23" s="14" t="n">
        <f aca="false">SUMIF('دفتر اليومية'!$D$4:$D$403,$A23,'دفتر اليومية'!$F$4:$F$403)</f>
        <v>0</v>
      </c>
      <c r="E23" s="14" t="n">
        <f aca="false">SUMIF('دفتر اليومية'!$D$4:$D$403,$A23,'دفتر اليومية'!$G$4:$G$403)</f>
        <v>0</v>
      </c>
      <c r="F23" s="14" t="n">
        <f aca="false">D23-E23</f>
        <v>0</v>
      </c>
    </row>
    <row r="24" customFormat="false" ht="15" hidden="false" customHeight="false" outlineLevel="0" collapsed="false">
      <c r="A24" s="6" t="n">
        <v>4010</v>
      </c>
      <c r="B24" s="13" t="str">
        <f aca="false">'دليل الحسابات'!B24</f>
        <v>المبيعات</v>
      </c>
      <c r="C24" s="13" t="str">
        <f aca="false">'دليل الحسابات'!C24</f>
        <v>إيراد</v>
      </c>
      <c r="D24" s="14" t="n">
        <f aca="false">SUMIF('دفتر اليومية'!$D$4:$D$403,$A24,'دفتر اليومية'!$F$4:$F$403)</f>
        <v>0</v>
      </c>
      <c r="E24" s="14" t="n">
        <f aca="false">SUMIF('دفتر اليومية'!$D$4:$D$403,$A24,'دفتر اليومية'!$G$4:$G$403)</f>
        <v>99500</v>
      </c>
      <c r="F24" s="14" t="n">
        <f aca="false">D24-E24</f>
        <v>-99500</v>
      </c>
    </row>
    <row r="25" customFormat="false" ht="15" hidden="false" customHeight="false" outlineLevel="0" collapsed="false">
      <c r="A25" s="6" t="n">
        <v>4020</v>
      </c>
      <c r="B25" s="13" t="str">
        <f aca="false">'دليل الحسابات'!B25</f>
        <v>مردودات المبيعات</v>
      </c>
      <c r="C25" s="13" t="str">
        <f aca="false">'دليل الحسابات'!C25</f>
        <v>إيراد مقابل</v>
      </c>
      <c r="D25" s="14" t="n">
        <f aca="false">SUMIF('دفتر اليومية'!$D$4:$D$403,$A25,'دفتر اليومية'!$F$4:$F$403)</f>
        <v>3980</v>
      </c>
      <c r="E25" s="14" t="n">
        <f aca="false">SUMIF('دفتر اليومية'!$D$4:$D$403,$A25,'دفتر اليومية'!$G$4:$G$403)</f>
        <v>0</v>
      </c>
      <c r="F25" s="14" t="n">
        <f aca="false">D25-E25</f>
        <v>3980</v>
      </c>
    </row>
    <row r="26" customFormat="false" ht="15" hidden="false" customHeight="false" outlineLevel="0" collapsed="false">
      <c r="A26" s="6" t="n">
        <v>4030</v>
      </c>
      <c r="B26" s="13" t="str">
        <f aca="false">'دليل الحسابات'!B26</f>
        <v>خصومات وقسائم</v>
      </c>
      <c r="C26" s="13" t="str">
        <f aca="false">'دليل الحسابات'!C26</f>
        <v>إيراد مقابل</v>
      </c>
      <c r="D26" s="14" t="n">
        <f aca="false">SUMIF('دفتر اليومية'!$D$4:$D$403,$A26,'دفتر اليومية'!$F$4:$F$403)</f>
        <v>0</v>
      </c>
      <c r="E26" s="14" t="n">
        <f aca="false">SUMIF('دفتر اليومية'!$D$4:$D$403,$A26,'دفتر اليومية'!$G$4:$G$403)</f>
        <v>0</v>
      </c>
      <c r="F26" s="14" t="n">
        <f aca="false">D26-E26</f>
        <v>0</v>
      </c>
    </row>
    <row r="27" customFormat="false" ht="15" hidden="false" customHeight="false" outlineLevel="0" collapsed="false">
      <c r="A27" s="6" t="n">
        <v>4040</v>
      </c>
      <c r="B27" s="13" t="str">
        <f aca="false">'دليل الحسابات'!B27</f>
        <v>إيراد الشحن المحصّل</v>
      </c>
      <c r="C27" s="13" t="str">
        <f aca="false">'دليل الحسابات'!C27</f>
        <v>إيراد</v>
      </c>
      <c r="D27" s="14" t="n">
        <f aca="false">SUMIF('دفتر اليومية'!$D$4:$D$403,$A27,'دفتر اليومية'!$F$4:$F$403)</f>
        <v>0</v>
      </c>
      <c r="E27" s="14" t="n">
        <f aca="false">SUMIF('دفتر اليومية'!$D$4:$D$403,$A27,'دفتر اليومية'!$G$4:$G$403)</f>
        <v>0</v>
      </c>
      <c r="F27" s="14" t="n">
        <f aca="false">D27-E27</f>
        <v>0</v>
      </c>
    </row>
    <row r="28" customFormat="false" ht="15" hidden="false" customHeight="false" outlineLevel="0" collapsed="false">
      <c r="A28" s="6" t="n">
        <v>5010</v>
      </c>
      <c r="B28" s="13" t="str">
        <f aca="false">'دليل الحسابات'!B28</f>
        <v>تكلفة البضاعة المباعة</v>
      </c>
      <c r="C28" s="13" t="str">
        <f aca="false">'دليل الحسابات'!C28</f>
        <v>مصروف</v>
      </c>
      <c r="D28" s="14" t="n">
        <f aca="false">SUMIF('دفتر اليومية'!$D$4:$D$403,$A28,'دفتر اليومية'!$F$4:$F$403)</f>
        <v>34500</v>
      </c>
      <c r="E28" s="14" t="n">
        <f aca="false">SUMIF('دفتر اليومية'!$D$4:$D$403,$A28,'دفتر اليومية'!$G$4:$G$403)</f>
        <v>1380</v>
      </c>
      <c r="F28" s="14" t="n">
        <f aca="false">D28-E28</f>
        <v>33120</v>
      </c>
    </row>
    <row r="29" customFormat="false" ht="15" hidden="false" customHeight="false" outlineLevel="0" collapsed="false">
      <c r="A29" s="6" t="n">
        <v>5020</v>
      </c>
      <c r="B29" s="13" t="str">
        <f aca="false">'دليل الحسابات'!B29</f>
        <v>فروق جرد وتلف</v>
      </c>
      <c r="C29" s="13" t="str">
        <f aca="false">'دليل الحسابات'!C29</f>
        <v>مصروف</v>
      </c>
      <c r="D29" s="14" t="n">
        <f aca="false">SUMIF('دفتر اليومية'!$D$4:$D$403,$A29,'دفتر اليومية'!$F$4:$F$403)</f>
        <v>0</v>
      </c>
      <c r="E29" s="14" t="n">
        <f aca="false">SUMIF('دفتر اليومية'!$D$4:$D$403,$A29,'دفتر اليومية'!$G$4:$G$403)</f>
        <v>0</v>
      </c>
      <c r="F29" s="14" t="n">
        <f aca="false">D29-E29</f>
        <v>0</v>
      </c>
    </row>
    <row r="30" customFormat="false" ht="15" hidden="false" customHeight="false" outlineLevel="0" collapsed="false">
      <c r="A30" s="6" t="n">
        <v>6010</v>
      </c>
      <c r="B30" s="13" t="str">
        <f aca="false">'دليل الحسابات'!B30</f>
        <v>رسوم بوابة الدفع</v>
      </c>
      <c r="C30" s="13" t="str">
        <f aca="false">'دليل الحسابات'!C30</f>
        <v>مصروف</v>
      </c>
      <c r="D30" s="14" t="n">
        <f aca="false">SUMIF('دفتر اليومية'!$D$4:$D$403,$A30,'دفتر اليومية'!$F$4:$F$403)</f>
        <v>2388</v>
      </c>
      <c r="E30" s="14" t="n">
        <f aca="false">SUMIF('دفتر اليومية'!$D$4:$D$403,$A30,'دفتر اليومية'!$G$4:$G$403)</f>
        <v>0</v>
      </c>
      <c r="F30" s="14" t="n">
        <f aca="false">D30-E30</f>
        <v>2388</v>
      </c>
    </row>
    <row r="31" customFormat="false" ht="15" hidden="false" customHeight="false" outlineLevel="0" collapsed="false">
      <c r="A31" s="6" t="n">
        <v>6020</v>
      </c>
      <c r="B31" s="13" t="str">
        <f aca="false">'دليل الحسابات'!B31</f>
        <v>مصاريف التوصيل والشحن</v>
      </c>
      <c r="C31" s="13" t="str">
        <f aca="false">'دليل الحسابات'!C31</f>
        <v>مصروف</v>
      </c>
      <c r="D31" s="14" t="n">
        <f aca="false">SUMIF('دفتر اليومية'!$D$4:$D$403,$A31,'دفتر اليومية'!$F$4:$F$403)</f>
        <v>1500</v>
      </c>
      <c r="E31" s="14" t="n">
        <f aca="false">SUMIF('دفتر اليومية'!$D$4:$D$403,$A31,'دفتر اليومية'!$G$4:$G$403)</f>
        <v>0</v>
      </c>
      <c r="F31" s="14" t="n">
        <f aca="false">D31-E31</f>
        <v>1500</v>
      </c>
    </row>
    <row r="32" customFormat="false" ht="15" hidden="false" customHeight="false" outlineLevel="0" collapsed="false">
      <c r="A32" s="6" t="n">
        <v>6030</v>
      </c>
      <c r="B32" s="13" t="str">
        <f aca="false">'دليل الحسابات'!B32</f>
        <v>عمولات المنصات</v>
      </c>
      <c r="C32" s="13" t="str">
        <f aca="false">'دليل الحسابات'!C32</f>
        <v>مصروف</v>
      </c>
      <c r="D32" s="14" t="n">
        <f aca="false">SUMIF('دفتر اليومية'!$D$4:$D$403,$A32,'دفتر اليومية'!$F$4:$F$403)</f>
        <v>0</v>
      </c>
      <c r="E32" s="14" t="n">
        <f aca="false">SUMIF('دفتر اليومية'!$D$4:$D$403,$A32,'دفتر اليومية'!$G$4:$G$403)</f>
        <v>0</v>
      </c>
      <c r="F32" s="14" t="n">
        <f aca="false">D32-E32</f>
        <v>0</v>
      </c>
    </row>
    <row r="33" customFormat="false" ht="15" hidden="false" customHeight="false" outlineLevel="0" collapsed="false">
      <c r="A33" s="6" t="n">
        <v>6110</v>
      </c>
      <c r="B33" s="13" t="str">
        <f aca="false">'دليل الحسابات'!B33</f>
        <v>مصروف تسويق وإعلان</v>
      </c>
      <c r="C33" s="13" t="str">
        <f aca="false">'دليل الحسابات'!C33</f>
        <v>مصروف</v>
      </c>
      <c r="D33" s="14" t="n">
        <f aca="false">SUMIF('دفتر اليومية'!$D$4:$D$403,$A33,'دفتر اليومية'!$F$4:$F$403)</f>
        <v>15000</v>
      </c>
      <c r="E33" s="14" t="n">
        <f aca="false">SUMIF('دفتر اليومية'!$D$4:$D$403,$A33,'دفتر اليومية'!$G$4:$G$403)</f>
        <v>0</v>
      </c>
      <c r="F33" s="14" t="n">
        <f aca="false">D33-E33</f>
        <v>15000</v>
      </c>
    </row>
    <row r="34" customFormat="false" ht="15" hidden="false" customHeight="false" outlineLevel="0" collapsed="false">
      <c r="A34" s="6" t="n">
        <v>6210</v>
      </c>
      <c r="B34" s="13" t="str">
        <f aca="false">'دليل الحسابات'!B34</f>
        <v>الرواتب والأجور</v>
      </c>
      <c r="C34" s="13" t="str">
        <f aca="false">'دليل الحسابات'!C34</f>
        <v>مصروف</v>
      </c>
      <c r="D34" s="14" t="n">
        <f aca="false">SUMIF('دفتر اليومية'!$D$4:$D$403,$A34,'دفتر اليومية'!$F$4:$F$403)</f>
        <v>12000</v>
      </c>
      <c r="E34" s="14" t="n">
        <f aca="false">SUMIF('دفتر اليومية'!$D$4:$D$403,$A34,'دفتر اليومية'!$G$4:$G$403)</f>
        <v>0</v>
      </c>
      <c r="F34" s="14" t="n">
        <f aca="false">D34-E34</f>
        <v>12000</v>
      </c>
    </row>
    <row r="35" customFormat="false" ht="15" hidden="false" customHeight="false" outlineLevel="0" collapsed="false">
      <c r="A35" s="6" t="n">
        <v>6220</v>
      </c>
      <c r="B35" s="13" t="str">
        <f aca="false">'دليل الحسابات'!B35</f>
        <v>الإيجار</v>
      </c>
      <c r="C35" s="13" t="str">
        <f aca="false">'دليل الحسابات'!C35</f>
        <v>مصروف</v>
      </c>
      <c r="D35" s="14" t="n">
        <f aca="false">SUMIF('دفتر اليومية'!$D$4:$D$403,$A35,'دفتر اليومية'!$F$4:$F$403)</f>
        <v>3000</v>
      </c>
      <c r="E35" s="14" t="n">
        <f aca="false">SUMIF('دفتر اليومية'!$D$4:$D$403,$A35,'دفتر اليومية'!$G$4:$G$403)</f>
        <v>0</v>
      </c>
      <c r="F35" s="14" t="n">
        <f aca="false">D35-E35</f>
        <v>3000</v>
      </c>
    </row>
    <row r="36" customFormat="false" ht="15" hidden="false" customHeight="false" outlineLevel="0" collapsed="false">
      <c r="A36" s="6" t="n">
        <v>6230</v>
      </c>
      <c r="B36" s="13" t="str">
        <f aca="false">'دليل الحسابات'!B36</f>
        <v>البرمجيات والاشتراكات</v>
      </c>
      <c r="C36" s="13" t="str">
        <f aca="false">'دليل الحسابات'!C36</f>
        <v>مصروف</v>
      </c>
      <c r="D36" s="14" t="n">
        <f aca="false">SUMIF('دفتر اليومية'!$D$4:$D$403,$A36,'دفتر اليومية'!$F$4:$F$403)</f>
        <v>1200</v>
      </c>
      <c r="E36" s="14" t="n">
        <f aca="false">SUMIF('دفتر اليومية'!$D$4:$D$403,$A36,'دفتر اليومية'!$G$4:$G$403)</f>
        <v>0</v>
      </c>
      <c r="F36" s="14" t="n">
        <f aca="false">D36-E36</f>
        <v>1200</v>
      </c>
    </row>
    <row r="37" customFormat="false" ht="15" hidden="false" customHeight="false" outlineLevel="0" collapsed="false">
      <c r="A37" s="6" t="n">
        <v>6240</v>
      </c>
      <c r="B37" s="13" t="str">
        <f aca="false">'دليل الحسابات'!B37</f>
        <v>أتعاب مهنية</v>
      </c>
      <c r="C37" s="13" t="str">
        <f aca="false">'دليل الحسابات'!C37</f>
        <v>مصروف</v>
      </c>
      <c r="D37" s="14" t="n">
        <f aca="false">SUMIF('دفتر اليومية'!$D$4:$D$403,$A37,'دفتر اليومية'!$F$4:$F$403)</f>
        <v>2500</v>
      </c>
      <c r="E37" s="14" t="n">
        <f aca="false">SUMIF('دفتر اليومية'!$D$4:$D$403,$A37,'دفتر اليومية'!$G$4:$G$403)</f>
        <v>0</v>
      </c>
      <c r="F37" s="14" t="n">
        <f aca="false">D37-E37</f>
        <v>2500</v>
      </c>
    </row>
    <row r="38" customFormat="false" ht="15" hidden="false" customHeight="false" outlineLevel="0" collapsed="false">
      <c r="A38" s="6" t="n">
        <v>6250</v>
      </c>
      <c r="B38" s="13" t="str">
        <f aca="false">'دليل الحسابات'!B38</f>
        <v>رسوم بنكية</v>
      </c>
      <c r="C38" s="13" t="str">
        <f aca="false">'دليل الحسابات'!C38</f>
        <v>مصروف</v>
      </c>
      <c r="D38" s="14" t="n">
        <f aca="false">SUMIF('دفتر اليومية'!$D$4:$D$403,$A38,'دفتر اليومية'!$F$4:$F$403)</f>
        <v>0</v>
      </c>
      <c r="E38" s="14" t="n">
        <f aca="false">SUMIF('دفتر اليومية'!$D$4:$D$403,$A38,'دفتر اليومية'!$G$4:$G$403)</f>
        <v>0</v>
      </c>
      <c r="F38" s="14" t="n">
        <f aca="false">D38-E38</f>
        <v>0</v>
      </c>
    </row>
    <row r="39" customFormat="false" ht="15" hidden="false" customHeight="false" outlineLevel="0" collapsed="false">
      <c r="A39" s="6" t="n">
        <v>6260</v>
      </c>
      <c r="B39" s="13" t="str">
        <f aca="false">'دليل الحسابات'!B39</f>
        <v>غرامات وجزاءات (غير قابلة للخصم)</v>
      </c>
      <c r="C39" s="13" t="str">
        <f aca="false">'دليل الحسابات'!C39</f>
        <v>مصروف</v>
      </c>
      <c r="D39" s="14" t="n">
        <f aca="false">SUMIF('دفتر اليومية'!$D$4:$D$403,$A39,'دفتر اليومية'!$F$4:$F$403)</f>
        <v>0</v>
      </c>
      <c r="E39" s="14" t="n">
        <f aca="false">SUMIF('دفتر اليومية'!$D$4:$D$403,$A39,'دفتر اليومية'!$G$4:$G$403)</f>
        <v>0</v>
      </c>
      <c r="F39" s="14" t="n">
        <f aca="false">D39-E39</f>
        <v>0</v>
      </c>
    </row>
    <row r="40" customFormat="false" ht="15" hidden="false" customHeight="false" outlineLevel="0" collapsed="false">
      <c r="A40" s="6" t="n">
        <v>6270</v>
      </c>
      <c r="B40" s="13" t="str">
        <f aca="false">'دليل الحسابات'!B40</f>
        <v>ضيافة وترفيه (خصم جزئي)</v>
      </c>
      <c r="C40" s="13" t="str">
        <f aca="false">'دليل الحسابات'!C40</f>
        <v>مصروف</v>
      </c>
      <c r="D40" s="14" t="n">
        <f aca="false">SUMIF('دفتر اليومية'!$D$4:$D$403,$A40,'دفتر اليومية'!$F$4:$F$403)</f>
        <v>0</v>
      </c>
      <c r="E40" s="14" t="n">
        <f aca="false">SUMIF('دفتر اليومية'!$D$4:$D$403,$A40,'دفتر اليومية'!$G$4:$G$403)</f>
        <v>0</v>
      </c>
      <c r="F40" s="14" t="n">
        <f aca="false">D40-E40</f>
        <v>0</v>
      </c>
    </row>
    <row r="41" customFormat="false" ht="15" hidden="false" customHeight="false" outlineLevel="0" collapsed="false">
      <c r="A41" s="6" t="n">
        <v>6300</v>
      </c>
      <c r="B41" s="13" t="str">
        <f aca="false">'دليل الحسابات'!B41</f>
        <v>مصروف الإهلاك</v>
      </c>
      <c r="C41" s="13" t="str">
        <f aca="false">'دليل الحسابات'!C41</f>
        <v>مصروف</v>
      </c>
      <c r="D41" s="14" t="n">
        <f aca="false">SUMIF('دفتر اليومية'!$D$4:$D$403,$A41,'دفتر اليومية'!$F$4:$F$403)</f>
        <v>500</v>
      </c>
      <c r="E41" s="14" t="n">
        <f aca="false">SUMIF('دفتر اليومية'!$D$4:$D$403,$A41,'دفتر اليومية'!$G$4:$G$403)</f>
        <v>0</v>
      </c>
      <c r="F41" s="14" t="n">
        <f aca="false">D41-E41</f>
        <v>500</v>
      </c>
    </row>
    <row r="42" customFormat="false" ht="15" hidden="false" customHeight="false" outlineLevel="0" collapsed="false">
      <c r="A42" s="6" t="n">
        <v>7010</v>
      </c>
      <c r="B42" s="13" t="str">
        <f aca="false">'دليل الحسابات'!B42</f>
        <v>مصروف ضريبة الشركات</v>
      </c>
      <c r="C42" s="13" t="str">
        <f aca="false">'دليل الحسابات'!C42</f>
        <v>مصروف</v>
      </c>
      <c r="D42" s="14" t="n">
        <f aca="false">SUMIF('دفتر اليومية'!$D$4:$D$403,$A42,'دفتر اليومية'!$F$4:$F$403)</f>
        <v>0</v>
      </c>
      <c r="E42" s="14" t="n">
        <f aca="false">SUMIF('دفتر اليومية'!$D$4:$D$403,$A42,'دفتر اليومية'!$G$4:$G$403)</f>
        <v>0</v>
      </c>
      <c r="F42" s="14" t="n">
        <f aca="false">D42-E42</f>
        <v>0</v>
      </c>
    </row>
    <row r="44" customFormat="false" ht="15" hidden="false" customHeight="false" outlineLevel="0" collapsed="false">
      <c r="B44" s="2" t="s">
        <v>192</v>
      </c>
      <c r="D44" s="10" t="n">
        <f aca="false">SUM(D4:D42)</f>
        <v>625940</v>
      </c>
      <c r="E44" s="10" t="n">
        <f aca="false">SUM(E4:E42)</f>
        <v>625940</v>
      </c>
      <c r="F44" s="10" t="n">
        <f aca="false">SUM(F4:F42)</f>
        <v>-2.36468622460961E-011</v>
      </c>
    </row>
    <row r="45" customFormat="false" ht="15" hidden="false" customHeight="false" outlineLevel="0" collapsed="false">
      <c r="B45" s="2" t="s">
        <v>200</v>
      </c>
      <c r="F45" s="11" t="n">
        <f aca="false">F44</f>
        <v>-2.36468622460961E-011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2"/>
    <col collapsed="false" customWidth="true" hidden="false" outlineLevel="0" max="4" min="3" style="0" width="18"/>
  </cols>
  <sheetData>
    <row r="1" customFormat="false" ht="21.75" hidden="false" customHeight="true" outlineLevel="0" collapsed="false">
      <c r="A1" s="1" t="s">
        <v>201</v>
      </c>
      <c r="B1" s="1"/>
      <c r="C1" s="1"/>
      <c r="D1" s="1"/>
    </row>
    <row r="3" customFormat="false" ht="27.75" hidden="false" customHeight="true" outlineLevel="0" collapsed="false">
      <c r="A3" s="5" t="s">
        <v>36</v>
      </c>
      <c r="B3" s="5" t="s">
        <v>37</v>
      </c>
      <c r="C3" s="5" t="s">
        <v>43</v>
      </c>
      <c r="D3" s="5" t="s">
        <v>57</v>
      </c>
    </row>
    <row r="4" customFormat="false" ht="15" hidden="false" customHeight="false" outlineLevel="0" collapsed="false">
      <c r="A4" s="6" t="n">
        <v>1010</v>
      </c>
      <c r="B4" s="6" t="str">
        <f aca="false">'دفتر الأستاذ'!B4</f>
        <v>البنك — الحساب الجاري</v>
      </c>
      <c r="C4" s="14" t="n">
        <f aca="false">IF('دفتر الأستاذ'!F4&gt;0,'دفتر الأستاذ'!F4,0)</f>
        <v>184853.6</v>
      </c>
      <c r="D4" s="14" t="n">
        <f aca="false">IF('دفتر الأستاذ'!F4&lt;0,-'دفتر الأستاذ'!F4,0)</f>
        <v>0</v>
      </c>
    </row>
    <row r="5" customFormat="false" ht="15" hidden="false" customHeight="false" outlineLevel="0" collapsed="false">
      <c r="A5" s="6" t="n">
        <v>1020</v>
      </c>
      <c r="B5" s="6" t="str">
        <f aca="false">'دفتر الأستاذ'!B5</f>
        <v>الصندوق النقدي</v>
      </c>
      <c r="C5" s="14" t="n">
        <f aca="false">IF('دفتر الأستاذ'!F5&gt;0,'دفتر الأستاذ'!F5,0)</f>
        <v>0</v>
      </c>
      <c r="D5" s="14" t="n">
        <f aca="false">IF('دفتر الأستاذ'!F5&lt;0,-'دفتر الأستاذ'!F5,0)</f>
        <v>0</v>
      </c>
    </row>
    <row r="6" customFormat="false" ht="15" hidden="false" customHeight="false" outlineLevel="0" collapsed="false">
      <c r="A6" s="6" t="n">
        <v>1110</v>
      </c>
      <c r="B6" s="6" t="str">
        <f aca="false">'دفتر الأستاذ'!B6</f>
        <v>مستحق من بوابة الدفع</v>
      </c>
      <c r="C6" s="14" t="n">
        <f aca="false">IF('دفتر الأستاذ'!F6&gt;0,'دفتر الأستاذ'!F6,0)</f>
        <v>0</v>
      </c>
      <c r="D6" s="14" t="n">
        <f aca="false">IF('دفتر الأستاذ'!F6&lt;0,-'دفتر الأستاذ'!F6,0)</f>
        <v>0</v>
      </c>
    </row>
    <row r="7" customFormat="false" ht="15" hidden="false" customHeight="false" outlineLevel="0" collapsed="false">
      <c r="A7" s="6" t="n">
        <v>1120</v>
      </c>
      <c r="B7" s="6" t="str">
        <f aca="false">'دفتر الأستاذ'!B7</f>
        <v>مستحق من شركة التوصيل</v>
      </c>
      <c r="C7" s="14" t="n">
        <f aca="false">IF('دفتر الأستاذ'!F7&gt;0,'دفتر الأستاذ'!F7,0)</f>
        <v>0</v>
      </c>
      <c r="D7" s="14" t="n">
        <f aca="false">IF('دفتر الأستاذ'!F7&lt;0,-'دفتر الأستاذ'!F7,0)</f>
        <v>0</v>
      </c>
    </row>
    <row r="8" customFormat="false" ht="15" hidden="false" customHeight="false" outlineLevel="0" collapsed="false">
      <c r="A8" s="6" t="n">
        <v>1130</v>
      </c>
      <c r="B8" s="6" t="str">
        <f aca="false">'دفتر الأستاذ'!B8</f>
        <v>مستحق من منصات البيع</v>
      </c>
      <c r="C8" s="14" t="n">
        <f aca="false">IF('دفتر الأستاذ'!F8&gt;0,'دفتر الأستاذ'!F8,0)</f>
        <v>0</v>
      </c>
      <c r="D8" s="14" t="n">
        <f aca="false">IF('دفتر الأستاذ'!F8&lt;0,-'دفتر الأستاذ'!F8,0)</f>
        <v>0</v>
      </c>
    </row>
    <row r="9" customFormat="false" ht="15" hidden="false" customHeight="false" outlineLevel="0" collapsed="false">
      <c r="A9" s="6" t="n">
        <v>1200</v>
      </c>
      <c r="B9" s="6" t="str">
        <f aca="false">'دفتر الأستاذ'!B9</f>
        <v>المخزون</v>
      </c>
      <c r="C9" s="14" t="n">
        <f aca="false">IF('دفتر الأستاذ'!F9&gt;0,'دفتر الأستاذ'!F9,0)</f>
        <v>35880</v>
      </c>
      <c r="D9" s="14" t="n">
        <f aca="false">IF('دفتر الأستاذ'!F9&lt;0,-'دفتر الأستاذ'!F9,0)</f>
        <v>0</v>
      </c>
    </row>
    <row r="10" customFormat="false" ht="15" hidden="false" customHeight="false" outlineLevel="0" collapsed="false">
      <c r="A10" s="6" t="n">
        <v>1300</v>
      </c>
      <c r="B10" s="6" t="str">
        <f aca="false">'دفتر الأستاذ'!B10</f>
        <v>مصروفات مدفوعة مقدماً</v>
      </c>
      <c r="C10" s="14" t="n">
        <f aca="false">IF('دفتر الأستاذ'!F10&gt;0,'دفتر الأستاذ'!F10,0)</f>
        <v>15000</v>
      </c>
      <c r="D10" s="14" t="n">
        <f aca="false">IF('دفتر الأستاذ'!F10&lt;0,-'دفتر الأستاذ'!F10,0)</f>
        <v>0</v>
      </c>
    </row>
    <row r="11" customFormat="false" ht="15" hidden="false" customHeight="false" outlineLevel="0" collapsed="false">
      <c r="A11" s="6" t="n">
        <v>1400</v>
      </c>
      <c r="B11" s="6" t="str">
        <f aca="false">'دفتر الأستاذ'!B11</f>
        <v>ضريبة القيمة المضافة — المدخلات</v>
      </c>
      <c r="C11" s="14" t="n">
        <f aca="false">IF('دفتر الأستاذ'!F11&gt;0,'دفتر الأستاذ'!F11,0)</f>
        <v>6104.4</v>
      </c>
      <c r="D11" s="14" t="n">
        <f aca="false">IF('دفتر الأستاذ'!F11&lt;0,-'دفتر الأستاذ'!F11,0)</f>
        <v>0</v>
      </c>
    </row>
    <row r="12" customFormat="false" ht="15" hidden="false" customHeight="false" outlineLevel="0" collapsed="false">
      <c r="A12" s="6" t="n">
        <v>1500</v>
      </c>
      <c r="B12" s="6" t="str">
        <f aca="false">'دفتر الأستاذ'!B12</f>
        <v>المعدات والأجهزة</v>
      </c>
      <c r="C12" s="14" t="n">
        <f aca="false">IF('دفتر الأستاذ'!F12&gt;0,'دفتر الأستاذ'!F12,0)</f>
        <v>24000</v>
      </c>
      <c r="D12" s="14" t="n">
        <f aca="false">IF('دفتر الأستاذ'!F12&lt;0,-'دفتر الأستاذ'!F12,0)</f>
        <v>0</v>
      </c>
    </row>
    <row r="13" customFormat="false" ht="15" hidden="false" customHeight="false" outlineLevel="0" collapsed="false">
      <c r="A13" s="6" t="n">
        <v>1510</v>
      </c>
      <c r="B13" s="6" t="str">
        <f aca="false">'دفتر الأستاذ'!B13</f>
        <v>مجمع إهلاك المعدات</v>
      </c>
      <c r="C13" s="14" t="n">
        <f aca="false">IF('دفتر الأستاذ'!F13&gt;0,'دفتر الأستاذ'!F13,0)</f>
        <v>0</v>
      </c>
      <c r="D13" s="14" t="n">
        <f aca="false">IF('دفتر الأستاذ'!F13&lt;0,-'دفتر الأستاذ'!F13,0)</f>
        <v>500</v>
      </c>
    </row>
    <row r="14" customFormat="false" ht="15" hidden="false" customHeight="false" outlineLevel="0" collapsed="false">
      <c r="A14" s="6" t="n">
        <v>2010</v>
      </c>
      <c r="B14" s="6" t="str">
        <f aca="false">'دفتر الأستاذ'!B14</f>
        <v>الموردون</v>
      </c>
      <c r="C14" s="14" t="n">
        <f aca="false">IF('دفتر الأستاذ'!F14&gt;0,'دفتر الأستاذ'!F14,0)</f>
        <v>0</v>
      </c>
      <c r="D14" s="14" t="n">
        <f aca="false">IF('دفتر الأستاذ'!F14&lt;0,-'دفتر الأستاذ'!F14,0)</f>
        <v>30000</v>
      </c>
    </row>
    <row r="15" customFormat="false" ht="15" hidden="false" customHeight="false" outlineLevel="0" collapsed="false">
      <c r="A15" s="6" t="n">
        <v>2020</v>
      </c>
      <c r="B15" s="6" t="str">
        <f aca="false">'دفتر الأستاذ'!B15</f>
        <v>مصروفات مستحقة</v>
      </c>
      <c r="C15" s="14" t="n">
        <f aca="false">IF('دفتر الأستاذ'!F15&gt;0,'دفتر الأستاذ'!F15,0)</f>
        <v>0</v>
      </c>
      <c r="D15" s="14" t="n">
        <f aca="false">IF('دفتر الأستاذ'!F15&lt;0,-'دفتر الأستاذ'!F15,0)</f>
        <v>2500</v>
      </c>
    </row>
    <row r="16" customFormat="false" ht="15" hidden="false" customHeight="false" outlineLevel="0" collapsed="false">
      <c r="A16" s="6" t="n">
        <v>2100</v>
      </c>
      <c r="B16" s="6" t="str">
        <f aca="false">'دفتر الأستاذ'!B16</f>
        <v>ضريبة القيمة المضافة — المخرجات</v>
      </c>
      <c r="C16" s="14" t="n">
        <f aca="false">IF('دفتر الأستاذ'!F16&gt;0,'دفتر الأستاذ'!F16,0)</f>
        <v>0</v>
      </c>
      <c r="D16" s="14" t="n">
        <f aca="false">IF('دفتر الأستاذ'!F16&lt;0,-'دفتر الأستاذ'!F16,0)</f>
        <v>8526</v>
      </c>
    </row>
    <row r="17" customFormat="false" ht="15" hidden="false" customHeight="false" outlineLevel="0" collapsed="false">
      <c r="A17" s="6" t="n">
        <v>2200</v>
      </c>
      <c r="B17" s="6" t="str">
        <f aca="false">'دفتر الأستاذ'!B17</f>
        <v>قرض من طرف ذي علاقة</v>
      </c>
      <c r="C17" s="14" t="n">
        <f aca="false">IF('دفتر الأستاذ'!F17&gt;0,'دفتر الأستاذ'!F17,0)</f>
        <v>0</v>
      </c>
      <c r="D17" s="14" t="n">
        <f aca="false">IF('دفتر الأستاذ'!F17&lt;0,-'دفتر الأستاذ'!F17,0)</f>
        <v>50000</v>
      </c>
    </row>
    <row r="18" customFormat="false" ht="15" hidden="false" customHeight="false" outlineLevel="0" collapsed="false">
      <c r="A18" s="6" t="n">
        <v>2300</v>
      </c>
      <c r="B18" s="6" t="str">
        <f aca="false">'دفتر الأستاذ'!B18</f>
        <v>التزام قسائم وأرصدة العملاء</v>
      </c>
      <c r="C18" s="14" t="n">
        <f aca="false">IF('دفتر الأستاذ'!F18&gt;0,'دفتر الأستاذ'!F18,0)</f>
        <v>0</v>
      </c>
      <c r="D18" s="14" t="n">
        <f aca="false">IF('دفتر الأستاذ'!F18&lt;0,-'دفتر الأستاذ'!F18,0)</f>
        <v>0</v>
      </c>
    </row>
    <row r="19" customFormat="false" ht="15" hidden="false" customHeight="false" outlineLevel="0" collapsed="false">
      <c r="A19" s="6" t="n">
        <v>2400</v>
      </c>
      <c r="B19" s="6" t="str">
        <f aca="false">'دفتر الأستاذ'!B19</f>
        <v>مخصص المرتجعات</v>
      </c>
      <c r="C19" s="14" t="n">
        <f aca="false">IF('دفتر الأستاذ'!F19&gt;0,'دفتر الأستاذ'!F19,0)</f>
        <v>0</v>
      </c>
      <c r="D19" s="14" t="n">
        <f aca="false">IF('دفتر الأستاذ'!F19&lt;0,-'دفتر الأستاذ'!F19,0)</f>
        <v>0</v>
      </c>
    </row>
    <row r="20" customFormat="false" ht="15" hidden="false" customHeight="false" outlineLevel="0" collapsed="false">
      <c r="A20" s="6" t="n">
        <v>2500</v>
      </c>
      <c r="B20" s="6" t="str">
        <f aca="false">'دفتر الأستاذ'!B20</f>
        <v>ضريبة الشركات المستحقة</v>
      </c>
      <c r="C20" s="14" t="n">
        <f aca="false">IF('دفتر الأستاذ'!F20&gt;0,'دفتر الأستاذ'!F20,0)</f>
        <v>0</v>
      </c>
      <c r="D20" s="14" t="n">
        <f aca="false">IF('دفتر الأستاذ'!F20&lt;0,-'دفتر الأستاذ'!F20,0)</f>
        <v>0</v>
      </c>
    </row>
    <row r="21" customFormat="false" ht="15" hidden="false" customHeight="false" outlineLevel="0" collapsed="false">
      <c r="A21" s="6" t="n">
        <v>3010</v>
      </c>
      <c r="B21" s="6" t="str">
        <f aca="false">'دفتر الأستاذ'!B21</f>
        <v>رأس المال المدفوع</v>
      </c>
      <c r="C21" s="14" t="n">
        <f aca="false">IF('دفتر الأستاذ'!F21&gt;0,'دفتر الأستاذ'!F21,0)</f>
        <v>0</v>
      </c>
      <c r="D21" s="14" t="n">
        <f aca="false">IF('دفتر الأستاذ'!F21&lt;0,-'دفتر الأستاذ'!F21,0)</f>
        <v>150000</v>
      </c>
    </row>
    <row r="22" customFormat="false" ht="15" hidden="false" customHeight="false" outlineLevel="0" collapsed="false">
      <c r="A22" s="6" t="n">
        <v>3020</v>
      </c>
      <c r="B22" s="6" t="str">
        <f aca="false">'دفتر الأستاذ'!B22</f>
        <v>الأرباح المحتجزة</v>
      </c>
      <c r="C22" s="14" t="n">
        <f aca="false">IF('دفتر الأستاذ'!F22&gt;0,'دفتر الأستاذ'!F22,0)</f>
        <v>0</v>
      </c>
      <c r="D22" s="14" t="n">
        <f aca="false">IF('دفتر الأستاذ'!F22&lt;0,-'دفتر الأستاذ'!F22,0)</f>
        <v>0</v>
      </c>
    </row>
    <row r="23" customFormat="false" ht="15" hidden="false" customHeight="false" outlineLevel="0" collapsed="false">
      <c r="A23" s="6" t="n">
        <v>3030</v>
      </c>
      <c r="B23" s="6" t="str">
        <f aca="false">'دفتر الأستاذ'!B23</f>
        <v>مسحوبات المالك</v>
      </c>
      <c r="C23" s="14" t="n">
        <f aca="false">IF('دفتر الأستاذ'!F23&gt;0,'دفتر الأستاذ'!F23,0)</f>
        <v>0</v>
      </c>
      <c r="D23" s="14" t="n">
        <f aca="false">IF('دفتر الأستاذ'!F23&lt;0,-'دفتر الأستاذ'!F23,0)</f>
        <v>0</v>
      </c>
    </row>
    <row r="24" customFormat="false" ht="15" hidden="false" customHeight="false" outlineLevel="0" collapsed="false">
      <c r="A24" s="6" t="n">
        <v>4010</v>
      </c>
      <c r="B24" s="6" t="str">
        <f aca="false">'دفتر الأستاذ'!B24</f>
        <v>المبيعات</v>
      </c>
      <c r="C24" s="14" t="n">
        <f aca="false">IF('دفتر الأستاذ'!F24&gt;0,'دفتر الأستاذ'!F24,0)</f>
        <v>0</v>
      </c>
      <c r="D24" s="14" t="n">
        <f aca="false">IF('دفتر الأستاذ'!F24&lt;0,-'دفتر الأستاذ'!F24,0)</f>
        <v>99500</v>
      </c>
    </row>
    <row r="25" customFormat="false" ht="15" hidden="false" customHeight="false" outlineLevel="0" collapsed="false">
      <c r="A25" s="6" t="n">
        <v>4020</v>
      </c>
      <c r="B25" s="6" t="str">
        <f aca="false">'دفتر الأستاذ'!B25</f>
        <v>مردودات المبيعات</v>
      </c>
      <c r="C25" s="14" t="n">
        <f aca="false">IF('دفتر الأستاذ'!F25&gt;0,'دفتر الأستاذ'!F25,0)</f>
        <v>3980</v>
      </c>
      <c r="D25" s="14" t="n">
        <f aca="false">IF('دفتر الأستاذ'!F25&lt;0,-'دفتر الأستاذ'!F25,0)</f>
        <v>0</v>
      </c>
    </row>
    <row r="26" customFormat="false" ht="15" hidden="false" customHeight="false" outlineLevel="0" collapsed="false">
      <c r="A26" s="6" t="n">
        <v>4030</v>
      </c>
      <c r="B26" s="6" t="str">
        <f aca="false">'دفتر الأستاذ'!B26</f>
        <v>خصومات وقسائم</v>
      </c>
      <c r="C26" s="14" t="n">
        <f aca="false">IF('دفتر الأستاذ'!F26&gt;0,'دفتر الأستاذ'!F26,0)</f>
        <v>0</v>
      </c>
      <c r="D26" s="14" t="n">
        <f aca="false">IF('دفتر الأستاذ'!F26&lt;0,-'دفتر الأستاذ'!F26,0)</f>
        <v>0</v>
      </c>
    </row>
    <row r="27" customFormat="false" ht="15" hidden="false" customHeight="false" outlineLevel="0" collapsed="false">
      <c r="A27" s="6" t="n">
        <v>4040</v>
      </c>
      <c r="B27" s="6" t="str">
        <f aca="false">'دفتر الأستاذ'!B27</f>
        <v>إيراد الشحن المحصّل</v>
      </c>
      <c r="C27" s="14" t="n">
        <f aca="false">IF('دفتر الأستاذ'!F27&gt;0,'دفتر الأستاذ'!F27,0)</f>
        <v>0</v>
      </c>
      <c r="D27" s="14" t="n">
        <f aca="false">IF('دفتر الأستاذ'!F27&lt;0,-'دفتر الأستاذ'!F27,0)</f>
        <v>0</v>
      </c>
    </row>
    <row r="28" customFormat="false" ht="15" hidden="false" customHeight="false" outlineLevel="0" collapsed="false">
      <c r="A28" s="6" t="n">
        <v>5010</v>
      </c>
      <c r="B28" s="6" t="str">
        <f aca="false">'دفتر الأستاذ'!B28</f>
        <v>تكلفة البضاعة المباعة</v>
      </c>
      <c r="C28" s="14" t="n">
        <f aca="false">IF('دفتر الأستاذ'!F28&gt;0,'دفتر الأستاذ'!F28,0)</f>
        <v>33120</v>
      </c>
      <c r="D28" s="14" t="n">
        <f aca="false">IF('دفتر الأستاذ'!F28&lt;0,-'دفتر الأستاذ'!F28,0)</f>
        <v>0</v>
      </c>
    </row>
    <row r="29" customFormat="false" ht="15" hidden="false" customHeight="false" outlineLevel="0" collapsed="false">
      <c r="A29" s="6" t="n">
        <v>5020</v>
      </c>
      <c r="B29" s="6" t="str">
        <f aca="false">'دفتر الأستاذ'!B29</f>
        <v>فروق جرد وتلف</v>
      </c>
      <c r="C29" s="14" t="n">
        <f aca="false">IF('دفتر الأستاذ'!F29&gt;0,'دفتر الأستاذ'!F29,0)</f>
        <v>0</v>
      </c>
      <c r="D29" s="14" t="n">
        <f aca="false">IF('دفتر الأستاذ'!F29&lt;0,-'دفتر الأستاذ'!F29,0)</f>
        <v>0</v>
      </c>
    </row>
    <row r="30" customFormat="false" ht="15" hidden="false" customHeight="false" outlineLevel="0" collapsed="false">
      <c r="A30" s="6" t="n">
        <v>6010</v>
      </c>
      <c r="B30" s="6" t="str">
        <f aca="false">'دفتر الأستاذ'!B30</f>
        <v>رسوم بوابة الدفع</v>
      </c>
      <c r="C30" s="14" t="n">
        <f aca="false">IF('دفتر الأستاذ'!F30&gt;0,'دفتر الأستاذ'!F30,0)</f>
        <v>2388</v>
      </c>
      <c r="D30" s="14" t="n">
        <f aca="false">IF('دفتر الأستاذ'!F30&lt;0,-'دفتر الأستاذ'!F30,0)</f>
        <v>0</v>
      </c>
    </row>
    <row r="31" customFormat="false" ht="15" hidden="false" customHeight="false" outlineLevel="0" collapsed="false">
      <c r="A31" s="6" t="n">
        <v>6020</v>
      </c>
      <c r="B31" s="6" t="str">
        <f aca="false">'دفتر الأستاذ'!B31</f>
        <v>مصاريف التوصيل والشحن</v>
      </c>
      <c r="C31" s="14" t="n">
        <f aca="false">IF('دفتر الأستاذ'!F31&gt;0,'دفتر الأستاذ'!F31,0)</f>
        <v>1500</v>
      </c>
      <c r="D31" s="14" t="n">
        <f aca="false">IF('دفتر الأستاذ'!F31&lt;0,-'دفتر الأستاذ'!F31,0)</f>
        <v>0</v>
      </c>
    </row>
    <row r="32" customFormat="false" ht="15" hidden="false" customHeight="false" outlineLevel="0" collapsed="false">
      <c r="A32" s="6" t="n">
        <v>6030</v>
      </c>
      <c r="B32" s="6" t="str">
        <f aca="false">'دفتر الأستاذ'!B32</f>
        <v>عمولات المنصات</v>
      </c>
      <c r="C32" s="14" t="n">
        <f aca="false">IF('دفتر الأستاذ'!F32&gt;0,'دفتر الأستاذ'!F32,0)</f>
        <v>0</v>
      </c>
      <c r="D32" s="14" t="n">
        <f aca="false">IF('دفتر الأستاذ'!F32&lt;0,-'دفتر الأستاذ'!F32,0)</f>
        <v>0</v>
      </c>
    </row>
    <row r="33" customFormat="false" ht="15" hidden="false" customHeight="false" outlineLevel="0" collapsed="false">
      <c r="A33" s="6" t="n">
        <v>6110</v>
      </c>
      <c r="B33" s="6" t="str">
        <f aca="false">'دفتر الأستاذ'!B33</f>
        <v>مصروف تسويق وإعلان</v>
      </c>
      <c r="C33" s="14" t="n">
        <f aca="false">IF('دفتر الأستاذ'!F33&gt;0,'دفتر الأستاذ'!F33,0)</f>
        <v>15000</v>
      </c>
      <c r="D33" s="14" t="n">
        <f aca="false">IF('دفتر الأستاذ'!F33&lt;0,-'دفتر الأستاذ'!F33,0)</f>
        <v>0</v>
      </c>
    </row>
    <row r="34" customFormat="false" ht="15" hidden="false" customHeight="false" outlineLevel="0" collapsed="false">
      <c r="A34" s="6" t="n">
        <v>6210</v>
      </c>
      <c r="B34" s="6" t="str">
        <f aca="false">'دفتر الأستاذ'!B34</f>
        <v>الرواتب والأجور</v>
      </c>
      <c r="C34" s="14" t="n">
        <f aca="false">IF('دفتر الأستاذ'!F34&gt;0,'دفتر الأستاذ'!F34,0)</f>
        <v>12000</v>
      </c>
      <c r="D34" s="14" t="n">
        <f aca="false">IF('دفتر الأستاذ'!F34&lt;0,-'دفتر الأستاذ'!F34,0)</f>
        <v>0</v>
      </c>
    </row>
    <row r="35" customFormat="false" ht="15" hidden="false" customHeight="false" outlineLevel="0" collapsed="false">
      <c r="A35" s="6" t="n">
        <v>6220</v>
      </c>
      <c r="B35" s="6" t="str">
        <f aca="false">'دفتر الأستاذ'!B35</f>
        <v>الإيجار</v>
      </c>
      <c r="C35" s="14" t="n">
        <f aca="false">IF('دفتر الأستاذ'!F35&gt;0,'دفتر الأستاذ'!F35,0)</f>
        <v>3000</v>
      </c>
      <c r="D35" s="14" t="n">
        <f aca="false">IF('دفتر الأستاذ'!F35&lt;0,-'دفتر الأستاذ'!F35,0)</f>
        <v>0</v>
      </c>
    </row>
    <row r="36" customFormat="false" ht="15" hidden="false" customHeight="false" outlineLevel="0" collapsed="false">
      <c r="A36" s="6" t="n">
        <v>6230</v>
      </c>
      <c r="B36" s="6" t="str">
        <f aca="false">'دفتر الأستاذ'!B36</f>
        <v>البرمجيات والاشتراكات</v>
      </c>
      <c r="C36" s="14" t="n">
        <f aca="false">IF('دفتر الأستاذ'!F36&gt;0,'دفتر الأستاذ'!F36,0)</f>
        <v>1200</v>
      </c>
      <c r="D36" s="14" t="n">
        <f aca="false">IF('دفتر الأستاذ'!F36&lt;0,-'دفتر الأستاذ'!F36,0)</f>
        <v>0</v>
      </c>
    </row>
    <row r="37" customFormat="false" ht="15" hidden="false" customHeight="false" outlineLevel="0" collapsed="false">
      <c r="A37" s="6" t="n">
        <v>6240</v>
      </c>
      <c r="B37" s="6" t="str">
        <f aca="false">'دفتر الأستاذ'!B37</f>
        <v>أتعاب مهنية</v>
      </c>
      <c r="C37" s="14" t="n">
        <f aca="false">IF('دفتر الأستاذ'!F37&gt;0,'دفتر الأستاذ'!F37,0)</f>
        <v>2500</v>
      </c>
      <c r="D37" s="14" t="n">
        <f aca="false">IF('دفتر الأستاذ'!F37&lt;0,-'دفتر الأستاذ'!F37,0)</f>
        <v>0</v>
      </c>
    </row>
    <row r="38" customFormat="false" ht="15" hidden="false" customHeight="false" outlineLevel="0" collapsed="false">
      <c r="A38" s="6" t="n">
        <v>6250</v>
      </c>
      <c r="B38" s="6" t="str">
        <f aca="false">'دفتر الأستاذ'!B38</f>
        <v>رسوم بنكية</v>
      </c>
      <c r="C38" s="14" t="n">
        <f aca="false">IF('دفتر الأستاذ'!F38&gt;0,'دفتر الأستاذ'!F38,0)</f>
        <v>0</v>
      </c>
      <c r="D38" s="14" t="n">
        <f aca="false">IF('دفتر الأستاذ'!F38&lt;0,-'دفتر الأستاذ'!F38,0)</f>
        <v>0</v>
      </c>
    </row>
    <row r="39" customFormat="false" ht="15" hidden="false" customHeight="false" outlineLevel="0" collapsed="false">
      <c r="A39" s="6" t="n">
        <v>6260</v>
      </c>
      <c r="B39" s="6" t="str">
        <f aca="false">'دفتر الأستاذ'!B39</f>
        <v>غرامات وجزاءات (غير قابلة للخصم)</v>
      </c>
      <c r="C39" s="14" t="n">
        <f aca="false">IF('دفتر الأستاذ'!F39&gt;0,'دفتر الأستاذ'!F39,0)</f>
        <v>0</v>
      </c>
      <c r="D39" s="14" t="n">
        <f aca="false">IF('دفتر الأستاذ'!F39&lt;0,-'دفتر الأستاذ'!F39,0)</f>
        <v>0</v>
      </c>
    </row>
    <row r="40" customFormat="false" ht="15" hidden="false" customHeight="false" outlineLevel="0" collapsed="false">
      <c r="A40" s="6" t="n">
        <v>6270</v>
      </c>
      <c r="B40" s="6" t="str">
        <f aca="false">'دفتر الأستاذ'!B40</f>
        <v>ضيافة وترفيه (خصم جزئي)</v>
      </c>
      <c r="C40" s="14" t="n">
        <f aca="false">IF('دفتر الأستاذ'!F40&gt;0,'دفتر الأستاذ'!F40,0)</f>
        <v>0</v>
      </c>
      <c r="D40" s="14" t="n">
        <f aca="false">IF('دفتر الأستاذ'!F40&lt;0,-'دفتر الأستاذ'!F40,0)</f>
        <v>0</v>
      </c>
    </row>
    <row r="41" customFormat="false" ht="15" hidden="false" customHeight="false" outlineLevel="0" collapsed="false">
      <c r="A41" s="6" t="n">
        <v>6300</v>
      </c>
      <c r="B41" s="6" t="str">
        <f aca="false">'دفتر الأستاذ'!B41</f>
        <v>مصروف الإهلاك</v>
      </c>
      <c r="C41" s="14" t="n">
        <f aca="false">IF('دفتر الأستاذ'!F41&gt;0,'دفتر الأستاذ'!F41,0)</f>
        <v>500</v>
      </c>
      <c r="D41" s="14" t="n">
        <f aca="false">IF('دفتر الأستاذ'!F41&lt;0,-'دفتر الأستاذ'!F41,0)</f>
        <v>0</v>
      </c>
    </row>
    <row r="42" customFormat="false" ht="15" hidden="false" customHeight="false" outlineLevel="0" collapsed="false">
      <c r="A42" s="6" t="n">
        <v>7010</v>
      </c>
      <c r="B42" s="6" t="str">
        <f aca="false">'دفتر الأستاذ'!B42</f>
        <v>مصروف ضريبة الشركات</v>
      </c>
      <c r="C42" s="14" t="n">
        <f aca="false">IF('دفتر الأستاذ'!F42&gt;0,'دفتر الأستاذ'!F42,0)</f>
        <v>0</v>
      </c>
      <c r="D42" s="14" t="n">
        <f aca="false">IF('دفتر الأستاذ'!F42&lt;0,-'دفتر الأستاذ'!F42,0)</f>
        <v>0</v>
      </c>
    </row>
    <row r="44" customFormat="false" ht="15" hidden="false" customHeight="false" outlineLevel="0" collapsed="false">
      <c r="B44" s="2" t="s">
        <v>192</v>
      </c>
      <c r="C44" s="11" t="n">
        <f aca="false">SUM(C4:C42)</f>
        <v>341026</v>
      </c>
      <c r="D44" s="11" t="n">
        <f aca="false">SUM(D4:D42)</f>
        <v>341026</v>
      </c>
    </row>
    <row r="45" customFormat="false" ht="15" hidden="false" customHeight="false" outlineLevel="0" collapsed="false">
      <c r="B45" s="2" t="s">
        <v>202</v>
      </c>
      <c r="C45" s="11" t="n">
        <f aca="false">C44-D44</f>
        <v>0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20"/>
    <col collapsed="false" customWidth="true" hidden="false" outlineLevel="0" max="4" min="4" style="0" width="14"/>
  </cols>
  <sheetData>
    <row r="1" customFormat="false" ht="21.75" hidden="false" customHeight="true" outlineLevel="0" collapsed="false">
      <c r="A1" s="1" t="s">
        <v>203</v>
      </c>
      <c r="B1" s="1"/>
      <c r="C1" s="1"/>
      <c r="D1" s="1"/>
    </row>
    <row r="3" customFormat="false" ht="27.75" hidden="false" customHeight="true" outlineLevel="0" collapsed="false">
      <c r="A3" s="5"/>
      <c r="B3" s="5" t="s">
        <v>204</v>
      </c>
      <c r="C3" s="5" t="s">
        <v>205</v>
      </c>
      <c r="D3" s="5" t="s">
        <v>206</v>
      </c>
    </row>
    <row r="4" customFormat="false" ht="15" hidden="false" customHeight="false" outlineLevel="0" collapsed="false">
      <c r="B4" s="6" t="s">
        <v>207</v>
      </c>
      <c r="C4" s="14" t="n">
        <f aca="false">-SUMIF('دفتر الأستاذ'!$A$4:$A$42,4010,'دفتر الأستاذ'!$F$4:$F$42)-SUMIF('دفتر الأستاذ'!$A$4:$A$42,4040,'دفتر الأستاذ'!$F$4:$F$42)</f>
        <v>99500</v>
      </c>
      <c r="D4" s="15" t="n">
        <f aca="false">IFERROR(C4/$C$6,"")</f>
        <v>1.04166666666667</v>
      </c>
    </row>
    <row r="5" customFormat="false" ht="15" hidden="false" customHeight="false" outlineLevel="0" collapsed="false">
      <c r="B5" s="6" t="s">
        <v>208</v>
      </c>
      <c r="C5" s="14" t="n">
        <f aca="false">-(SUMIF('دفتر الأستاذ'!$A$4:$A$42,4020,'دفتر الأستاذ'!$F$4:$F$42)+SUMIF('دفتر الأستاذ'!$A$4:$A$42,4030,'دفتر الأستاذ'!$F$4:$F$42))</f>
        <v>-3980</v>
      </c>
      <c r="D5" s="15" t="n">
        <f aca="false">IFERROR(C5/$C$6,"")</f>
        <v>-0.0416666666666667</v>
      </c>
    </row>
    <row r="6" customFormat="false" ht="15" hidden="false" customHeight="false" outlineLevel="0" collapsed="false">
      <c r="B6" s="16" t="s">
        <v>209</v>
      </c>
      <c r="C6" s="17" t="n">
        <f aca="false">C4+C5</f>
        <v>95520</v>
      </c>
      <c r="D6" s="15" t="n">
        <f aca="false">IFERROR(C6/$C$6,"")</f>
        <v>1</v>
      </c>
    </row>
    <row r="7" customFormat="false" ht="15" hidden="false" customHeight="false" outlineLevel="0" collapsed="false">
      <c r="B7" s="6" t="s">
        <v>210</v>
      </c>
      <c r="C7" s="14" t="n">
        <f aca="false">-(SUMIF('دفتر الأستاذ'!$A$4:$A$42,5010,'دفتر الأستاذ'!$F$4:$F$42)+SUMIF('دفتر الأستاذ'!$A$4:$A$42,5020,'دفتر الأستاذ'!$F$4:$F$42))</f>
        <v>-33120</v>
      </c>
      <c r="D7" s="15" t="n">
        <f aca="false">IFERROR(C7/$C$6,"")</f>
        <v>-0.346733668341709</v>
      </c>
    </row>
    <row r="8" customFormat="false" ht="15" hidden="false" customHeight="false" outlineLevel="0" collapsed="false">
      <c r="B8" s="16" t="s">
        <v>211</v>
      </c>
      <c r="C8" s="17" t="n">
        <f aca="false">C6+C7</f>
        <v>62400</v>
      </c>
      <c r="D8" s="15" t="n">
        <f aca="false">IFERROR(C8/$C$6,"")</f>
        <v>0.653266331658292</v>
      </c>
    </row>
    <row r="9" customFormat="false" ht="15" hidden="false" customHeight="false" outlineLevel="0" collapsed="false">
      <c r="B9" s="6" t="s">
        <v>83</v>
      </c>
      <c r="C9" s="14" t="n">
        <f aca="false">-SUMIF('دفتر الأستاذ'!$A$4:$A$42,6010,'دفتر الأستاذ'!$F$4:$F$42)</f>
        <v>-2388</v>
      </c>
      <c r="D9" s="15" t="n">
        <f aca="false">IFERROR(C9/$C$6,"")</f>
        <v>-0.025</v>
      </c>
    </row>
    <row r="10" customFormat="false" ht="15" hidden="false" customHeight="false" outlineLevel="0" collapsed="false">
      <c r="B10" s="6" t="s">
        <v>84</v>
      </c>
      <c r="C10" s="14" t="n">
        <f aca="false">-SUMIF('دفتر الأستاذ'!$A$4:$A$42,6020,'دفتر الأستاذ'!$F$4:$F$42)</f>
        <v>-1500</v>
      </c>
      <c r="D10" s="15" t="n">
        <f aca="false">IFERROR(C10/$C$6,"")</f>
        <v>-0.0157035175879397</v>
      </c>
    </row>
    <row r="11" customFormat="false" ht="15" hidden="false" customHeight="false" outlineLevel="0" collapsed="false">
      <c r="B11" s="6" t="s">
        <v>85</v>
      </c>
      <c r="C11" s="14" t="n">
        <f aca="false">-SUMIF('دفتر الأستاذ'!$A$4:$A$42,6030,'دفتر الأستاذ'!$F$4:$F$42)</f>
        <v>-0</v>
      </c>
      <c r="D11" s="15" t="n">
        <f aca="false">IFERROR(C11/$C$6,"")</f>
        <v>-0</v>
      </c>
    </row>
    <row r="12" customFormat="false" ht="15" hidden="false" customHeight="false" outlineLevel="0" collapsed="false">
      <c r="B12" s="16" t="s">
        <v>212</v>
      </c>
      <c r="C12" s="17" t="n">
        <f aca="false">C8+C9+C10+C11</f>
        <v>58512</v>
      </c>
      <c r="D12" s="15" t="n">
        <f aca="false">IFERROR(C12/$C$6,"")</f>
        <v>0.612562814070352</v>
      </c>
    </row>
    <row r="13" customFormat="false" ht="15" hidden="false" customHeight="false" outlineLevel="0" collapsed="false">
      <c r="B13" s="6" t="s">
        <v>213</v>
      </c>
      <c r="C13" s="14" t="n">
        <f aca="false">-SUMIF('دفتر الأستاذ'!$A$4:$A$42,6110,'دفتر الأستاذ'!$F$4:$F$42)</f>
        <v>-15000</v>
      </c>
      <c r="D13" s="15" t="n">
        <f aca="false">IFERROR(C13/$C$6,"")</f>
        <v>-0.157035175879397</v>
      </c>
    </row>
    <row r="14" customFormat="false" ht="15" hidden="false" customHeight="false" outlineLevel="0" collapsed="false">
      <c r="B14" s="16" t="s">
        <v>214</v>
      </c>
      <c r="C14" s="17" t="n">
        <f aca="false">C12+C13</f>
        <v>43512</v>
      </c>
      <c r="D14" s="15" t="n">
        <f aca="false">IFERROR(C14/$C$6,"")</f>
        <v>0.455527638190955</v>
      </c>
    </row>
    <row r="15" customFormat="false" ht="15" hidden="false" customHeight="false" outlineLevel="0" collapsed="false">
      <c r="B15" s="6" t="s">
        <v>87</v>
      </c>
      <c r="C15" s="14" t="n">
        <f aca="false">-SUMIF('دفتر الأستاذ'!$A$4:$A$42,6210,'دفتر الأستاذ'!$F$4:$F$42)</f>
        <v>-12000</v>
      </c>
      <c r="D15" s="15" t="n">
        <f aca="false">IFERROR(C15/$C$6,"")</f>
        <v>-0.125628140703518</v>
      </c>
    </row>
    <row r="16" customFormat="false" ht="15" hidden="false" customHeight="false" outlineLevel="0" collapsed="false">
      <c r="B16" s="6" t="s">
        <v>88</v>
      </c>
      <c r="C16" s="14" t="n">
        <f aca="false">-SUMIF('دفتر الأستاذ'!$A$4:$A$42,6220,'دفتر الأستاذ'!$F$4:$F$42)</f>
        <v>-3000</v>
      </c>
      <c r="D16" s="15" t="n">
        <f aca="false">IFERROR(C16/$C$6,"")</f>
        <v>-0.0314070351758794</v>
      </c>
    </row>
    <row r="17" customFormat="false" ht="15" hidden="false" customHeight="false" outlineLevel="0" collapsed="false">
      <c r="B17" s="6" t="s">
        <v>89</v>
      </c>
      <c r="C17" s="14" t="n">
        <f aca="false">-SUMIF('دفتر الأستاذ'!$A$4:$A$42,6230,'دفتر الأستاذ'!$F$4:$F$42)</f>
        <v>-1200</v>
      </c>
      <c r="D17" s="15" t="n">
        <f aca="false">IFERROR(C17/$C$6,"")</f>
        <v>-0.0125628140703518</v>
      </c>
    </row>
    <row r="18" customFormat="false" ht="15" hidden="false" customHeight="false" outlineLevel="0" collapsed="false">
      <c r="B18" s="6" t="s">
        <v>90</v>
      </c>
      <c r="C18" s="14" t="n">
        <f aca="false">-SUMIF('دفتر الأستاذ'!$A$4:$A$42,6240,'دفتر الأستاذ'!$F$4:$F$42)</f>
        <v>-2500</v>
      </c>
      <c r="D18" s="15" t="n">
        <f aca="false">IFERROR(C18/$C$6,"")</f>
        <v>-0.0261725293132328</v>
      </c>
    </row>
    <row r="19" customFormat="false" ht="15" hidden="false" customHeight="false" outlineLevel="0" collapsed="false">
      <c r="B19" s="6" t="s">
        <v>91</v>
      </c>
      <c r="C19" s="14" t="n">
        <f aca="false">-SUMIF('دفتر الأستاذ'!$A$4:$A$42,6250,'دفتر الأستاذ'!$F$4:$F$42)</f>
        <v>-0</v>
      </c>
      <c r="D19" s="15" t="n">
        <f aca="false">IFERROR(C19/$C$6,"")</f>
        <v>-0</v>
      </c>
    </row>
    <row r="20" customFormat="false" ht="15" hidden="false" customHeight="false" outlineLevel="0" collapsed="false">
      <c r="B20" s="6" t="s">
        <v>215</v>
      </c>
      <c r="C20" s="14" t="n">
        <f aca="false">-(SUMIF('دفتر الأستاذ'!$A$4:$A$42,6260,'دفتر الأستاذ'!$F$4:$F$42)+SUMIF('دفتر الأستاذ'!$A$4:$A$42,6270,'دفتر الأستاذ'!$F$4:$F$42))</f>
        <v>-0</v>
      </c>
      <c r="D20" s="15" t="n">
        <f aca="false">IFERROR(C20/$C$6,"")</f>
        <v>-0</v>
      </c>
    </row>
    <row r="21" customFormat="false" ht="15" hidden="false" customHeight="false" outlineLevel="0" collapsed="false">
      <c r="B21" s="6" t="s">
        <v>96</v>
      </c>
      <c r="C21" s="14" t="n">
        <f aca="false">-SUMIF('دفتر الأستاذ'!$A$4:$A$42,6300,'دفتر الأستاذ'!$F$4:$F$42)</f>
        <v>-500</v>
      </c>
      <c r="D21" s="15" t="n">
        <f aca="false">IFERROR(C21/$C$6,"")</f>
        <v>-0.00523450586264657</v>
      </c>
    </row>
    <row r="22" customFormat="false" ht="15" hidden="false" customHeight="false" outlineLevel="0" collapsed="false">
      <c r="B22" s="16" t="s">
        <v>216</v>
      </c>
      <c r="C22" s="17" t="n">
        <f aca="false">C14+SUM(C15:C21)</f>
        <v>24312</v>
      </c>
      <c r="D22" s="15" t="n">
        <f aca="false">IFERROR(C22/$C$6,"")</f>
        <v>0.254522613065327</v>
      </c>
    </row>
    <row r="23" customFormat="false" ht="15" hidden="false" customHeight="false" outlineLevel="0" collapsed="false">
      <c r="B23" s="6" t="s">
        <v>97</v>
      </c>
      <c r="C23" s="14" t="n">
        <f aca="false">-SUMIF('دفتر الأستاذ'!$A$4:$A$42,7010,'دفتر الأستاذ'!$F$4:$F$42)</f>
        <v>-0</v>
      </c>
      <c r="D23" s="15" t="n">
        <f aca="false">IFERROR(C23/$C$6,"")</f>
        <v>-0</v>
      </c>
    </row>
    <row r="24" customFormat="false" ht="15" hidden="false" customHeight="false" outlineLevel="0" collapsed="false">
      <c r="B24" s="16" t="s">
        <v>22</v>
      </c>
      <c r="C24" s="17" t="n">
        <f aca="false">C22+C23</f>
        <v>24312</v>
      </c>
      <c r="D24" s="15" t="n">
        <f aca="false">IFERROR(C24/$C$6,"")</f>
        <v>0.254522613065327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40"/>
    <col collapsed="false" customWidth="true" hidden="false" outlineLevel="0" max="6" min="6" style="0" width="18"/>
  </cols>
  <sheetData>
    <row r="1" customFormat="false" ht="21.75" hidden="false" customHeight="true" outlineLevel="0" collapsed="false">
      <c r="A1" s="1" t="s">
        <v>217</v>
      </c>
      <c r="B1" s="1"/>
      <c r="C1" s="1"/>
      <c r="D1" s="1"/>
      <c r="E1" s="1"/>
      <c r="F1" s="1"/>
    </row>
    <row r="3" customFormat="false" ht="27.75" hidden="false" customHeight="true" outlineLevel="0" collapsed="false">
      <c r="A3" s="5"/>
      <c r="B3" s="5" t="s">
        <v>218</v>
      </c>
      <c r="C3" s="5" t="s">
        <v>219</v>
      </c>
      <c r="D3" s="5"/>
      <c r="E3" s="5" t="s">
        <v>220</v>
      </c>
      <c r="F3" s="5" t="s">
        <v>219</v>
      </c>
    </row>
    <row r="4" customFormat="false" ht="15" hidden="false" customHeight="false" outlineLevel="0" collapsed="false">
      <c r="B4" s="2" t="s">
        <v>221</v>
      </c>
      <c r="E4" s="2" t="s">
        <v>222</v>
      </c>
    </row>
    <row r="5" customFormat="false" ht="15" hidden="false" customHeight="false" outlineLevel="0" collapsed="false">
      <c r="B5" s="12" t="s">
        <v>223</v>
      </c>
      <c r="C5" s="18" t="n">
        <f aca="false">SUMIF('دفتر الأستاذ'!$A$4:$A$42,1010,'دفتر الأستاذ'!$F$4:$F$42)+SUMIF('دفتر الأستاذ'!$A$4:$A$42,1020,'دفتر الأستاذ'!$F$4:$F$42)</f>
        <v>184853.6</v>
      </c>
      <c r="E5" s="12" t="s">
        <v>58</v>
      </c>
      <c r="F5" s="18" t="n">
        <f aca="false">-SUMIF('دفتر الأستاذ'!$A$4:$A$42,2010,'دفتر الأستاذ'!$F$4:$F$42)</f>
        <v>30000</v>
      </c>
    </row>
    <row r="6" customFormat="false" ht="15" hidden="false" customHeight="false" outlineLevel="0" collapsed="false">
      <c r="B6" s="12" t="s">
        <v>45</v>
      </c>
      <c r="C6" s="18" t="n">
        <f aca="false">SUMIF('دفتر الأستاذ'!$A$4:$A$42,1110,'دفتر الأستاذ'!$F$4:$F$42)</f>
        <v>0</v>
      </c>
      <c r="E6" s="12" t="s">
        <v>60</v>
      </c>
      <c r="F6" s="18" t="n">
        <f aca="false">-SUMIF('دفتر الأستاذ'!$A$4:$A$42,2020,'دفتر الأستاذ'!$F$4:$F$42)</f>
        <v>2500</v>
      </c>
    </row>
    <row r="7" customFormat="false" ht="15" hidden="false" customHeight="false" outlineLevel="0" collapsed="false">
      <c r="B7" s="12" t="s">
        <v>47</v>
      </c>
      <c r="C7" s="18" t="n">
        <f aca="false">SUMIF('دفتر الأستاذ'!$A$4:$A$42,1120,'دفتر الأستاذ'!$F$4:$F$42)</f>
        <v>0</v>
      </c>
      <c r="E7" s="12" t="s">
        <v>28</v>
      </c>
      <c r="F7" s="18" t="n">
        <f aca="false">-SUMIF('دفتر الأستاذ'!$A$4:$A$42,2100,'دفتر الأستاذ'!$F$4:$F$42)-SUMIF('دفتر الأستاذ'!$A$4:$A$42,1400,'دفتر الأستاذ'!$F$4:$F$42)</f>
        <v>2421.6</v>
      </c>
    </row>
    <row r="8" customFormat="false" ht="15" hidden="false" customHeight="false" outlineLevel="0" collapsed="false">
      <c r="B8" s="12" t="s">
        <v>48</v>
      </c>
      <c r="C8" s="18" t="n">
        <f aca="false">SUMIF('دفتر الأستاذ'!$A$4:$A$42,1130,'دفتر الأستاذ'!$F$4:$F$42)</f>
        <v>0</v>
      </c>
      <c r="E8" s="12" t="s">
        <v>224</v>
      </c>
      <c r="F8" s="18" t="n">
        <f aca="false">-(SUMIF('دفتر الأستاذ'!$A$4:$A$42,2300,'دفتر الأستاذ'!$F$4:$F$42)+SUMIF('دفتر الأستاذ'!$A$4:$A$42,2400,'دفتر الأستاذ'!$F$4:$F$42))</f>
        <v>-0</v>
      </c>
    </row>
    <row r="9" customFormat="false" ht="15" hidden="false" customHeight="false" outlineLevel="0" collapsed="false">
      <c r="B9" s="12" t="s">
        <v>49</v>
      </c>
      <c r="C9" s="18" t="n">
        <f aca="false">SUMIF('دفتر الأستاذ'!$A$4:$A$42,1200,'دفتر الأستاذ'!$F$4:$F$42)</f>
        <v>35880</v>
      </c>
      <c r="E9" s="12" t="s">
        <v>66</v>
      </c>
      <c r="F9" s="18" t="n">
        <f aca="false">-SUMIF('دفتر الأستاذ'!$A$4:$A$42,2500,'دفتر الأستاذ'!$F$4:$F$42)</f>
        <v>-0</v>
      </c>
    </row>
    <row r="10" customFormat="false" ht="15" hidden="false" customHeight="false" outlineLevel="0" collapsed="false">
      <c r="B10" s="12" t="s">
        <v>51</v>
      </c>
      <c r="C10" s="18" t="n">
        <f aca="false">SUMIF('دفتر الأستاذ'!$A$4:$A$42,1300,'دفتر الأستاذ'!$F$4:$F$42)</f>
        <v>15000</v>
      </c>
      <c r="E10" s="2" t="s">
        <v>225</v>
      </c>
      <c r="F10" s="10" t="n">
        <f aca="false">SUM(F5:F9)</f>
        <v>34921.6</v>
      </c>
    </row>
    <row r="11" customFormat="false" ht="15" hidden="false" customHeight="false" outlineLevel="0" collapsed="false">
      <c r="B11" s="2" t="s">
        <v>226</v>
      </c>
      <c r="C11" s="10" t="n">
        <f aca="false">SUM(C5:C10)</f>
        <v>235733.6</v>
      </c>
      <c r="E11" s="2" t="s">
        <v>227</v>
      </c>
    </row>
    <row r="12" customFormat="false" ht="15" hidden="false" customHeight="false" outlineLevel="0" collapsed="false">
      <c r="B12" s="2" t="s">
        <v>228</v>
      </c>
      <c r="E12" s="12" t="s">
        <v>63</v>
      </c>
      <c r="F12" s="18" t="n">
        <f aca="false">-SUMIF('دفتر الأستاذ'!$A$4:$A$42,2200,'دفتر الأستاذ'!$F$4:$F$42)</f>
        <v>50000</v>
      </c>
    </row>
    <row r="13" customFormat="false" ht="15" hidden="false" customHeight="false" outlineLevel="0" collapsed="false">
      <c r="B13" s="12" t="s">
        <v>229</v>
      </c>
      <c r="C13" s="18" t="n">
        <f aca="false">SUMIF('دفتر الأستاذ'!$A$4:$A$42,1500,'دفتر الأستاذ'!$F$4:$F$42)</f>
        <v>24000</v>
      </c>
      <c r="E13" s="2"/>
    </row>
    <row r="14" customFormat="false" ht="15" hidden="false" customHeight="false" outlineLevel="0" collapsed="false">
      <c r="B14" s="12" t="s">
        <v>230</v>
      </c>
      <c r="C14" s="18" t="n">
        <f aca="false">SUMIF('دفتر الأستاذ'!$A$4:$A$42,1510,'دفتر الأستاذ'!$F$4:$F$42)</f>
        <v>-500</v>
      </c>
      <c r="E14" s="2" t="s">
        <v>231</v>
      </c>
      <c r="F14" s="10" t="n">
        <f aca="false">F10+F12</f>
        <v>84921.6</v>
      </c>
    </row>
    <row r="15" customFormat="false" ht="15" hidden="false" customHeight="false" outlineLevel="0" collapsed="false">
      <c r="B15" s="12" t="s">
        <v>232</v>
      </c>
      <c r="C15" s="18" t="n">
        <f aca="false">C13+C14</f>
        <v>23500</v>
      </c>
      <c r="E15" s="2" t="s">
        <v>233</v>
      </c>
    </row>
    <row r="16" customFormat="false" ht="15" hidden="false" customHeight="false" outlineLevel="0" collapsed="false">
      <c r="B16" s="2" t="s">
        <v>24</v>
      </c>
      <c r="C16" s="11" t="n">
        <f aca="false">C11+C15</f>
        <v>259233.6</v>
      </c>
      <c r="E16" s="12" t="s">
        <v>234</v>
      </c>
      <c r="F16" s="18" t="n">
        <f aca="false">-SUMIF('دفتر الأستاذ'!$A$4:$A$42,3010,'دفتر الأستاذ'!$F$4:$F$42)-SUMIF('دفتر الأستاذ'!$A$4:$A$42,3020,'دفتر الأستاذ'!$F$4:$F$42)-SUMIF('دفتر الأستاذ'!$A$4:$A$42,3030,'دفتر الأستاذ'!$F$4:$F$42)</f>
        <v>150000</v>
      </c>
    </row>
    <row r="17" customFormat="false" ht="15" hidden="false" customHeight="false" outlineLevel="0" collapsed="false">
      <c r="E17" s="12" t="s">
        <v>235</v>
      </c>
      <c r="F17" s="18" t="n">
        <f aca="false">'قائمة الدخل'!C24</f>
        <v>24312</v>
      </c>
    </row>
    <row r="18" customFormat="false" ht="15" hidden="false" customHeight="false" outlineLevel="0" collapsed="false">
      <c r="E18" s="2" t="s">
        <v>192</v>
      </c>
      <c r="F18" s="11" t="n">
        <f aca="false">F14+F16+F17</f>
        <v>259233.6</v>
      </c>
    </row>
    <row r="20" customFormat="false" ht="15" hidden="false" customHeight="false" outlineLevel="0" collapsed="false">
      <c r="B20" s="2" t="s">
        <v>236</v>
      </c>
      <c r="C20" s="11" t="n">
        <f aca="false">C16-F18</f>
        <v>0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34"/>
  </cols>
  <sheetData>
    <row r="1" customFormat="false" ht="21.75" hidden="false" customHeight="true" outlineLevel="0" collapsed="false">
      <c r="A1" s="1" t="s">
        <v>237</v>
      </c>
      <c r="B1" s="1"/>
      <c r="C1" s="1"/>
      <c r="D1" s="1"/>
      <c r="E1" s="1"/>
    </row>
    <row r="2" customFormat="false" ht="15" hidden="false" customHeight="false" outlineLevel="0" collapsed="false">
      <c r="B2" s="7" t="s">
        <v>238</v>
      </c>
    </row>
    <row r="3" customFormat="false" ht="15" hidden="false" customHeight="false" outlineLevel="0" collapsed="false">
      <c r="D3" s="19" t="s">
        <v>239</v>
      </c>
    </row>
    <row r="4" customFormat="false" ht="15" hidden="false" customHeight="false" outlineLevel="0" collapsed="false">
      <c r="B4" s="2" t="s">
        <v>240</v>
      </c>
    </row>
    <row r="5" customFormat="false" ht="15" hidden="false" customHeight="false" outlineLevel="0" collapsed="false">
      <c r="B5" s="12" t="s">
        <v>22</v>
      </c>
      <c r="C5" s="18" t="n">
        <f aca="false">'قائمة الدخل'!C24</f>
        <v>24312</v>
      </c>
    </row>
    <row r="6" customFormat="false" ht="15" hidden="false" customHeight="false" outlineLevel="0" collapsed="false">
      <c r="B6" s="12" t="s">
        <v>241</v>
      </c>
      <c r="C6" s="18" t="n">
        <f aca="false">SUMIF('دفتر الأستاذ'!$A$4:$A$42,6300,'دفتر الأستاذ'!$F$4:$F$42)</f>
        <v>500</v>
      </c>
    </row>
    <row r="7" customFormat="false" ht="15" hidden="false" customHeight="false" outlineLevel="0" collapsed="false">
      <c r="B7" s="12" t="s">
        <v>242</v>
      </c>
      <c r="C7" s="18" t="n">
        <f aca="false">D7-SUMIF('دفتر الأستاذ'!$A$4:$A$42,1200,'دفتر الأستاذ'!$F$4:$F$42)</f>
        <v>-35880</v>
      </c>
      <c r="D7" s="20" t="n">
        <v>0</v>
      </c>
      <c r="E7" s="7" t="s">
        <v>49</v>
      </c>
    </row>
    <row r="8" customFormat="false" ht="15" hidden="false" customHeight="false" outlineLevel="0" collapsed="false">
      <c r="B8" s="12" t="s">
        <v>243</v>
      </c>
      <c r="C8" s="18" t="n">
        <f aca="false">D8-SUMIF('دفتر الأستاذ'!$A$4:$A$42,1300,'دفتر الأستاذ'!$F$4:$F$42)</f>
        <v>-15000</v>
      </c>
      <c r="D8" s="20" t="n">
        <v>0</v>
      </c>
      <c r="E8" s="7" t="s">
        <v>244</v>
      </c>
    </row>
    <row r="9" customFormat="false" ht="15" hidden="false" customHeight="false" outlineLevel="0" collapsed="false">
      <c r="B9" s="12" t="s">
        <v>245</v>
      </c>
      <c r="C9" s="18" t="n">
        <f aca="false">D9-(SUMIF('دفتر الأستاذ'!$A$4:$A$42,1110,'دفتر الأستاذ'!$F$4:$F$42)+SUMIF('دفتر الأستاذ'!$A$4:$A$42,1120,'دفتر الأستاذ'!$F$4:$F$42)+SUMIF('دفتر الأستاذ'!$A$4:$A$42,1130,'دفتر الأستاذ'!$F$4:$F$42))</f>
        <v>0</v>
      </c>
      <c r="D9" s="20" t="n">
        <v>0</v>
      </c>
      <c r="E9" s="7" t="s">
        <v>246</v>
      </c>
    </row>
    <row r="10" customFormat="false" ht="15" hidden="false" customHeight="false" outlineLevel="0" collapsed="false">
      <c r="B10" s="12" t="s">
        <v>247</v>
      </c>
      <c r="C10" s="18" t="n">
        <f aca="false">-SUMIF('دفتر الأستاذ'!$A$4:$A$42,2010,'دفتر الأستاذ'!$F$4:$F$42)-D10</f>
        <v>30000</v>
      </c>
      <c r="D10" s="20" t="n">
        <v>0</v>
      </c>
      <c r="E10" s="7" t="s">
        <v>58</v>
      </c>
    </row>
    <row r="11" customFormat="false" ht="15" hidden="false" customHeight="false" outlineLevel="0" collapsed="false">
      <c r="B11" s="12" t="s">
        <v>248</v>
      </c>
      <c r="C11" s="18" t="n">
        <f aca="false">-SUMIF('دفتر الأستاذ'!$A$4:$A$42,2020,'دفتر الأستاذ'!$F$4:$F$42)-D11</f>
        <v>2500</v>
      </c>
      <c r="D11" s="20" t="n">
        <v>0</v>
      </c>
      <c r="E11" s="7" t="s">
        <v>249</v>
      </c>
    </row>
    <row r="12" customFormat="false" ht="15" hidden="false" customHeight="false" outlineLevel="0" collapsed="false">
      <c r="B12" s="12" t="s">
        <v>250</v>
      </c>
      <c r="C12" s="18" t="n">
        <f aca="false">(-SUMIF('دفتر الأستاذ'!$A$4:$A$42,2100,'دفتر الأستاذ'!$F$4:$F$42)-SUMIF('دفتر الأستاذ'!$A$4:$A$42,1400,'دفتر الأستاذ'!$F$4:$F$42))-D12</f>
        <v>2421.6</v>
      </c>
      <c r="D12" s="20" t="n">
        <v>0</v>
      </c>
      <c r="E12" s="7" t="s">
        <v>251</v>
      </c>
    </row>
    <row r="13" customFormat="false" ht="15" hidden="false" customHeight="false" outlineLevel="0" collapsed="false">
      <c r="B13" s="2" t="s">
        <v>252</v>
      </c>
      <c r="C13" s="21" t="n">
        <f aca="false">SUM(C5:C12)</f>
        <v>8853.6</v>
      </c>
    </row>
    <row r="14" customFormat="false" ht="15" hidden="false" customHeight="false" outlineLevel="0" collapsed="false">
      <c r="B14" s="2" t="s">
        <v>253</v>
      </c>
    </row>
    <row r="15" customFormat="false" ht="15" hidden="false" customHeight="false" outlineLevel="0" collapsed="false">
      <c r="B15" s="12" t="s">
        <v>254</v>
      </c>
      <c r="C15" s="18" t="n">
        <f aca="false">-(SUMIF('دفتر الأستاذ'!$A$4:$A$42,1500,'دفتر الأستاذ'!$F$4:$F$42)-D15)</f>
        <v>-24000</v>
      </c>
      <c r="D15" s="20" t="n">
        <v>0</v>
      </c>
      <c r="E15" s="7" t="s">
        <v>229</v>
      </c>
    </row>
    <row r="16" customFormat="false" ht="15" hidden="false" customHeight="false" outlineLevel="0" collapsed="false">
      <c r="B16" s="2" t="s">
        <v>255</v>
      </c>
      <c r="C16" s="21" t="n">
        <f aca="false">C15</f>
        <v>-24000</v>
      </c>
    </row>
    <row r="17" customFormat="false" ht="15" hidden="false" customHeight="false" outlineLevel="0" collapsed="false">
      <c r="B17" s="2" t="s">
        <v>256</v>
      </c>
    </row>
    <row r="18" customFormat="false" ht="15" hidden="false" customHeight="false" outlineLevel="0" collapsed="false">
      <c r="B18" s="12" t="s">
        <v>257</v>
      </c>
      <c r="C18" s="18" t="n">
        <f aca="false">(-SUMIF('دفتر الأستاذ'!$A$4:$A$42,3010,'دفتر الأستاذ'!$F$4:$F$42)-SUMIF('دفتر الأستاذ'!$A$4:$A$42,3020,'دفتر الأستاذ'!$F$4:$F$42)-SUMIF('دفتر الأستاذ'!$A$4:$A$42,3030,'دفتر الأستاذ'!$F$4:$F$42))-D18</f>
        <v>150000</v>
      </c>
      <c r="D18" s="20" t="n">
        <v>0</v>
      </c>
      <c r="E18" s="7" t="s">
        <v>258</v>
      </c>
    </row>
    <row r="19" customFormat="false" ht="15" hidden="false" customHeight="false" outlineLevel="0" collapsed="false">
      <c r="B19" s="12" t="s">
        <v>259</v>
      </c>
      <c r="C19" s="18" t="n">
        <f aca="false">-SUMIF('دفتر الأستاذ'!$A$4:$A$42,2200,'دفتر الأستاذ'!$F$4:$F$42)-D19</f>
        <v>50000</v>
      </c>
      <c r="D19" s="20" t="n">
        <v>0</v>
      </c>
      <c r="E19" s="7" t="s">
        <v>63</v>
      </c>
    </row>
    <row r="20" customFormat="false" ht="15" hidden="false" customHeight="false" outlineLevel="0" collapsed="false">
      <c r="B20" s="2" t="s">
        <v>260</v>
      </c>
      <c r="C20" s="21" t="n">
        <f aca="false">SUM(C18:C19)</f>
        <v>200000</v>
      </c>
    </row>
    <row r="21" customFormat="false" ht="15" hidden="false" customHeight="false" outlineLevel="0" collapsed="false">
      <c r="B21" s="2" t="s">
        <v>261</v>
      </c>
      <c r="C21" s="21" t="n">
        <f aca="false">C13+C16+C20</f>
        <v>184853.6</v>
      </c>
    </row>
    <row r="22" customFormat="false" ht="15" hidden="false" customHeight="false" outlineLevel="0" collapsed="false">
      <c r="B22" s="12" t="s">
        <v>262</v>
      </c>
      <c r="C22" s="20" t="n">
        <v>0</v>
      </c>
    </row>
    <row r="23" customFormat="false" ht="15" hidden="false" customHeight="false" outlineLevel="0" collapsed="false">
      <c r="B23" s="2" t="s">
        <v>263</v>
      </c>
      <c r="C23" s="11" t="n">
        <f aca="false">C21+C22</f>
        <v>184853.6</v>
      </c>
    </row>
    <row r="24" customFormat="false" ht="15" hidden="false" customHeight="false" outlineLevel="0" collapsed="false">
      <c r="B24" s="2" t="s">
        <v>264</v>
      </c>
      <c r="C24" s="11" t="n">
        <f aca="false">C23-(SUMIF('دفتر الأستاذ'!$A$4:$A$42,1010,'دفتر الأستاذ'!$F$4:$F$42)+SUMIF('دفتر الأستاذ'!$A$4:$A$42,1020,'دفتر الأستاذ'!$F$4:$F$42))</f>
        <v>0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6"/>
  </cols>
  <sheetData>
    <row r="1" customFormat="false" ht="21.75" hidden="false" customHeight="true" outlineLevel="0" collapsed="false">
      <c r="A1" s="1" t="s">
        <v>265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7" t="s">
        <v>266</v>
      </c>
    </row>
    <row r="3" customFormat="false" ht="27.75" hidden="false" customHeight="true" outlineLevel="0" collapsed="false">
      <c r="A3" s="5" t="s">
        <v>100</v>
      </c>
      <c r="B3" s="5" t="s">
        <v>267</v>
      </c>
      <c r="C3" s="5" t="s">
        <v>268</v>
      </c>
      <c r="D3" s="5" t="s">
        <v>269</v>
      </c>
      <c r="E3" s="5" t="s">
        <v>270</v>
      </c>
      <c r="F3" s="5" t="s">
        <v>271</v>
      </c>
      <c r="G3" s="5" t="s">
        <v>272</v>
      </c>
      <c r="H3" s="5" t="s">
        <v>273</v>
      </c>
      <c r="I3" s="5" t="s">
        <v>274</v>
      </c>
      <c r="J3" s="5" t="s">
        <v>275</v>
      </c>
      <c r="K3" s="5" t="s">
        <v>276</v>
      </c>
    </row>
    <row r="4" customFormat="false" ht="15" hidden="false" customHeight="false" outlineLevel="0" collapsed="false">
      <c r="A4" s="8" t="s">
        <v>112</v>
      </c>
      <c r="B4" s="8" t="s">
        <v>277</v>
      </c>
      <c r="C4" s="8" t="n">
        <v>1000</v>
      </c>
      <c r="D4" s="9" t="n">
        <v>60</v>
      </c>
      <c r="E4" s="14" t="n">
        <f aca="false">IF(C4="","",C4*D4)</f>
        <v>60000</v>
      </c>
      <c r="F4" s="8"/>
      <c r="G4" s="9"/>
      <c r="H4" s="14" t="str">
        <f aca="false">IF(F4="","",F4*G4)</f>
        <v/>
      </c>
      <c r="I4" s="6" t="n">
        <f aca="false">IF(A4="","",0+N(C4)-N(F4))</f>
        <v>1000</v>
      </c>
      <c r="J4" s="14" t="n">
        <f aca="false">IF(OR(A4="",I4=0),"",K4/I4)</f>
        <v>60</v>
      </c>
      <c r="K4" s="14" t="n">
        <f aca="false">IF(A4="","",0+N(E4)-N(H4))</f>
        <v>60000</v>
      </c>
    </row>
    <row r="5" customFormat="false" ht="15" hidden="false" customHeight="false" outlineLevel="0" collapsed="false">
      <c r="A5" s="8" t="s">
        <v>119</v>
      </c>
      <c r="B5" s="8" t="s">
        <v>278</v>
      </c>
      <c r="C5" s="8" t="n">
        <v>0</v>
      </c>
      <c r="D5" s="9"/>
      <c r="E5" s="9" t="n">
        <v>9000</v>
      </c>
      <c r="F5" s="8"/>
      <c r="G5" s="9"/>
      <c r="H5" s="14" t="str">
        <f aca="false">IF(F5="","",F5*G5)</f>
        <v/>
      </c>
      <c r="I5" s="6" t="n">
        <f aca="false">IF(A5="","",I4+N(C5)-N(F5))</f>
        <v>1000</v>
      </c>
      <c r="J5" s="14" t="n">
        <f aca="false">IF(OR(A5="",I5=0),"",K5/I5)</f>
        <v>69</v>
      </c>
      <c r="K5" s="14" t="n">
        <f aca="false">IF(A5="","",K4+N(E5)-N(H5))</f>
        <v>69000</v>
      </c>
    </row>
    <row r="6" customFormat="false" ht="15" hidden="false" customHeight="false" outlineLevel="0" collapsed="false">
      <c r="A6" s="8" t="s">
        <v>138</v>
      </c>
      <c r="B6" s="8" t="s">
        <v>279</v>
      </c>
      <c r="C6" s="8"/>
      <c r="D6" s="9"/>
      <c r="E6" s="14" t="str">
        <f aca="false">IF(C6="","",C6*D6)</f>
        <v/>
      </c>
      <c r="F6" s="8" t="n">
        <v>500</v>
      </c>
      <c r="G6" s="9" t="n">
        <v>69</v>
      </c>
      <c r="H6" s="14" t="n">
        <f aca="false">IF(F6="","",F6*G6)</f>
        <v>34500</v>
      </c>
      <c r="I6" s="6" t="n">
        <f aca="false">IF(A6="","",I5+N(C6)-N(F6))</f>
        <v>500</v>
      </c>
      <c r="J6" s="14" t="n">
        <f aca="false">IF(OR(A6="",I6=0),"",K6/I6)</f>
        <v>69</v>
      </c>
      <c r="K6" s="14" t="n">
        <f aca="false">IF(A6="","",K5+N(E6)-N(H6))</f>
        <v>34500</v>
      </c>
    </row>
    <row r="7" customFormat="false" ht="15" hidden="false" customHeight="false" outlineLevel="0" collapsed="false">
      <c r="A7" s="8" t="s">
        <v>138</v>
      </c>
      <c r="B7" s="8" t="s">
        <v>280</v>
      </c>
      <c r="C7" s="8" t="n">
        <v>20</v>
      </c>
      <c r="D7" s="9" t="n">
        <v>69</v>
      </c>
      <c r="E7" s="14" t="n">
        <f aca="false">IF(C7="","",C7*D7)</f>
        <v>1380</v>
      </c>
      <c r="F7" s="8"/>
      <c r="G7" s="9"/>
      <c r="H7" s="14" t="str">
        <f aca="false">IF(F7="","",F7*G7)</f>
        <v/>
      </c>
      <c r="I7" s="6" t="n">
        <f aca="false">IF(A7="","",I6+N(C7)-N(F7))</f>
        <v>520</v>
      </c>
      <c r="J7" s="14" t="n">
        <f aca="false">IF(OR(A7="",I7=0),"",K7/I7)</f>
        <v>69</v>
      </c>
      <c r="K7" s="14" t="n">
        <f aca="false">IF(A7="","",K6+N(E7)-N(H7))</f>
        <v>35880</v>
      </c>
    </row>
    <row r="8" customFormat="false" ht="15" hidden="false" customHeight="false" outlineLevel="0" collapsed="false">
      <c r="A8" s="8"/>
      <c r="B8" s="8"/>
      <c r="C8" s="8"/>
      <c r="D8" s="9"/>
      <c r="E8" s="14" t="str">
        <f aca="false">IF(C8="","",C8*D8)</f>
        <v/>
      </c>
      <c r="F8" s="8"/>
      <c r="G8" s="9"/>
      <c r="H8" s="14" t="str">
        <f aca="false">IF(F8="","",F8*G8)</f>
        <v/>
      </c>
      <c r="I8" s="6" t="str">
        <f aca="false">IF(A8="","",I7+N(C8)-N(F8))</f>
        <v/>
      </c>
      <c r="J8" s="14" t="str">
        <f aca="false">IF(OR(A8="",I8=0),"",K8/I8)</f>
        <v/>
      </c>
      <c r="K8" s="14" t="str">
        <f aca="false">IF(A8="","",K7+N(E8)-N(H8))</f>
        <v/>
      </c>
    </row>
    <row r="9" customFormat="false" ht="15" hidden="false" customHeight="false" outlineLevel="0" collapsed="false">
      <c r="A9" s="8"/>
      <c r="B9" s="8"/>
      <c r="C9" s="8"/>
      <c r="D9" s="9"/>
      <c r="E9" s="14" t="str">
        <f aca="false">IF(C9="","",C9*D9)</f>
        <v/>
      </c>
      <c r="F9" s="8"/>
      <c r="G9" s="9"/>
      <c r="H9" s="14" t="str">
        <f aca="false">IF(F9="","",F9*G9)</f>
        <v/>
      </c>
      <c r="I9" s="6" t="str">
        <f aca="false">IF(A9="","",I8+N(C9)-N(F9))</f>
        <v/>
      </c>
      <c r="J9" s="14" t="str">
        <f aca="false">IF(OR(A9="",I9=0),"",K9/I9)</f>
        <v/>
      </c>
      <c r="K9" s="14" t="str">
        <f aca="false">IF(A9="","",K8+N(E9)-N(H9))</f>
        <v/>
      </c>
    </row>
    <row r="10" customFormat="false" ht="15" hidden="false" customHeight="false" outlineLevel="0" collapsed="false">
      <c r="A10" s="8"/>
      <c r="B10" s="8"/>
      <c r="C10" s="8"/>
      <c r="D10" s="9"/>
      <c r="E10" s="14" t="str">
        <f aca="false">IF(C10="","",C10*D10)</f>
        <v/>
      </c>
      <c r="F10" s="8"/>
      <c r="G10" s="9"/>
      <c r="H10" s="14" t="str">
        <f aca="false">IF(F10="","",F10*G10)</f>
        <v/>
      </c>
      <c r="I10" s="6" t="str">
        <f aca="false">IF(A10="","",I9+N(C10)-N(F10))</f>
        <v/>
      </c>
      <c r="J10" s="14" t="str">
        <f aca="false">IF(OR(A10="",I10=0),"",K10/I10)</f>
        <v/>
      </c>
      <c r="K10" s="14" t="str">
        <f aca="false">IF(A10="","",K9+N(E10)-N(H10))</f>
        <v/>
      </c>
    </row>
    <row r="11" customFormat="false" ht="15" hidden="false" customHeight="false" outlineLevel="0" collapsed="false">
      <c r="A11" s="8"/>
      <c r="B11" s="8"/>
      <c r="C11" s="8"/>
      <c r="D11" s="9"/>
      <c r="E11" s="14" t="str">
        <f aca="false">IF(C11="","",C11*D11)</f>
        <v/>
      </c>
      <c r="F11" s="8"/>
      <c r="G11" s="9"/>
      <c r="H11" s="14" t="str">
        <f aca="false">IF(F11="","",F11*G11)</f>
        <v/>
      </c>
      <c r="I11" s="6" t="str">
        <f aca="false">IF(A11="","",I10+N(C11)-N(F11))</f>
        <v/>
      </c>
      <c r="J11" s="14" t="str">
        <f aca="false">IF(OR(A11="",I11=0),"",K11/I11)</f>
        <v/>
      </c>
      <c r="K11" s="14" t="str">
        <f aca="false">IF(A11="","",K10+N(E11)-N(H11))</f>
        <v/>
      </c>
    </row>
    <row r="12" customFormat="false" ht="15" hidden="false" customHeight="false" outlineLevel="0" collapsed="false">
      <c r="A12" s="8"/>
      <c r="B12" s="8"/>
      <c r="C12" s="8"/>
      <c r="D12" s="9"/>
      <c r="E12" s="14" t="str">
        <f aca="false">IF(C12="","",C12*D12)</f>
        <v/>
      </c>
      <c r="F12" s="8"/>
      <c r="G12" s="9"/>
      <c r="H12" s="14" t="str">
        <f aca="false">IF(F12="","",F12*G12)</f>
        <v/>
      </c>
      <c r="I12" s="6" t="str">
        <f aca="false">IF(A12="","",I11+N(C12)-N(F12))</f>
        <v/>
      </c>
      <c r="J12" s="14" t="str">
        <f aca="false">IF(OR(A12="",I12=0),"",K12/I12)</f>
        <v/>
      </c>
      <c r="K12" s="14" t="str">
        <f aca="false">IF(A12="","",K11+N(E12)-N(H12))</f>
        <v/>
      </c>
    </row>
    <row r="13" customFormat="false" ht="15" hidden="false" customHeight="false" outlineLevel="0" collapsed="false">
      <c r="A13" s="8"/>
      <c r="B13" s="8"/>
      <c r="C13" s="8"/>
      <c r="D13" s="9"/>
      <c r="E13" s="14" t="str">
        <f aca="false">IF(C13="","",C13*D13)</f>
        <v/>
      </c>
      <c r="F13" s="8"/>
      <c r="G13" s="9"/>
      <c r="H13" s="14" t="str">
        <f aca="false">IF(F13="","",F13*G13)</f>
        <v/>
      </c>
      <c r="I13" s="6" t="str">
        <f aca="false">IF(A13="","",I12+N(C13)-N(F13))</f>
        <v/>
      </c>
      <c r="J13" s="14" t="str">
        <f aca="false">IF(OR(A13="",I13=0),"",K13/I13)</f>
        <v/>
      </c>
      <c r="K13" s="14" t="str">
        <f aca="false">IF(A13="","",K12+N(E13)-N(H13))</f>
        <v/>
      </c>
    </row>
    <row r="14" customFormat="false" ht="15" hidden="false" customHeight="false" outlineLevel="0" collapsed="false">
      <c r="A14" s="8"/>
      <c r="B14" s="8"/>
      <c r="C14" s="8"/>
      <c r="D14" s="9"/>
      <c r="E14" s="14" t="str">
        <f aca="false">IF(C14="","",C14*D14)</f>
        <v/>
      </c>
      <c r="F14" s="8"/>
      <c r="G14" s="9"/>
      <c r="H14" s="14" t="str">
        <f aca="false">IF(F14="","",F14*G14)</f>
        <v/>
      </c>
      <c r="I14" s="6" t="str">
        <f aca="false">IF(A14="","",I13+N(C14)-N(F14))</f>
        <v/>
      </c>
      <c r="J14" s="14" t="str">
        <f aca="false">IF(OR(A14="",I14=0),"",K14/I14)</f>
        <v/>
      </c>
      <c r="K14" s="14" t="str">
        <f aca="false">IF(A14="","",K13+N(E14)-N(H14))</f>
        <v/>
      </c>
    </row>
    <row r="15" customFormat="false" ht="15" hidden="false" customHeight="false" outlineLevel="0" collapsed="false">
      <c r="A15" s="8"/>
      <c r="B15" s="8"/>
      <c r="C15" s="8"/>
      <c r="D15" s="9"/>
      <c r="E15" s="14" t="str">
        <f aca="false">IF(C15="","",C15*D15)</f>
        <v/>
      </c>
      <c r="F15" s="8"/>
      <c r="G15" s="9"/>
      <c r="H15" s="14" t="str">
        <f aca="false">IF(F15="","",F15*G15)</f>
        <v/>
      </c>
      <c r="I15" s="6" t="str">
        <f aca="false">IF(A15="","",I14+N(C15)-N(F15))</f>
        <v/>
      </c>
      <c r="J15" s="14" t="str">
        <f aca="false">IF(OR(A15="",I15=0),"",K15/I15)</f>
        <v/>
      </c>
      <c r="K15" s="14" t="str">
        <f aca="false">IF(A15="","",K14+N(E15)-N(H15))</f>
        <v/>
      </c>
    </row>
    <row r="16" customFormat="false" ht="15" hidden="false" customHeight="false" outlineLevel="0" collapsed="false">
      <c r="A16" s="8"/>
      <c r="B16" s="8"/>
      <c r="C16" s="8"/>
      <c r="D16" s="9"/>
      <c r="E16" s="14" t="str">
        <f aca="false">IF(C16="","",C16*D16)</f>
        <v/>
      </c>
      <c r="F16" s="8"/>
      <c r="G16" s="9"/>
      <c r="H16" s="14" t="str">
        <f aca="false">IF(F16="","",F16*G16)</f>
        <v/>
      </c>
      <c r="I16" s="6" t="str">
        <f aca="false">IF(A16="","",I15+N(C16)-N(F16))</f>
        <v/>
      </c>
      <c r="J16" s="14" t="str">
        <f aca="false">IF(OR(A16="",I16=0),"",K16/I16)</f>
        <v/>
      </c>
      <c r="K16" s="14" t="str">
        <f aca="false">IF(A16="","",K15+N(E16)-N(H16))</f>
        <v/>
      </c>
    </row>
    <row r="17" customFormat="false" ht="15" hidden="false" customHeight="false" outlineLevel="0" collapsed="false">
      <c r="A17" s="8"/>
      <c r="B17" s="8"/>
      <c r="C17" s="8"/>
      <c r="D17" s="9"/>
      <c r="E17" s="14" t="str">
        <f aca="false">IF(C17="","",C17*D17)</f>
        <v/>
      </c>
      <c r="F17" s="8"/>
      <c r="G17" s="9"/>
      <c r="H17" s="14" t="str">
        <f aca="false">IF(F17="","",F17*G17)</f>
        <v/>
      </c>
      <c r="I17" s="6" t="str">
        <f aca="false">IF(A17="","",I16+N(C17)-N(F17))</f>
        <v/>
      </c>
      <c r="J17" s="14" t="str">
        <f aca="false">IF(OR(A17="",I17=0),"",K17/I17)</f>
        <v/>
      </c>
      <c r="K17" s="14" t="str">
        <f aca="false">IF(A17="","",K16+N(E17)-N(H17))</f>
        <v/>
      </c>
    </row>
    <row r="18" customFormat="false" ht="15" hidden="false" customHeight="false" outlineLevel="0" collapsed="false">
      <c r="A18" s="8"/>
      <c r="B18" s="8"/>
      <c r="C18" s="8"/>
      <c r="D18" s="9"/>
      <c r="E18" s="14" t="str">
        <f aca="false">IF(C18="","",C18*D18)</f>
        <v/>
      </c>
      <c r="F18" s="8"/>
      <c r="G18" s="9"/>
      <c r="H18" s="14" t="str">
        <f aca="false">IF(F18="","",F18*G18)</f>
        <v/>
      </c>
      <c r="I18" s="6" t="str">
        <f aca="false">IF(A18="","",I17+N(C18)-N(F18))</f>
        <v/>
      </c>
      <c r="J18" s="14" t="str">
        <f aca="false">IF(OR(A18="",I18=0),"",K18/I18)</f>
        <v/>
      </c>
      <c r="K18" s="14" t="str">
        <f aca="false">IF(A18="","",K17+N(E18)-N(H18))</f>
        <v/>
      </c>
    </row>
    <row r="19" customFormat="false" ht="15" hidden="false" customHeight="false" outlineLevel="0" collapsed="false">
      <c r="A19" s="8"/>
      <c r="B19" s="8"/>
      <c r="C19" s="8"/>
      <c r="D19" s="9"/>
      <c r="E19" s="14" t="str">
        <f aca="false">IF(C19="","",C19*D19)</f>
        <v/>
      </c>
      <c r="F19" s="8"/>
      <c r="G19" s="9"/>
      <c r="H19" s="14" t="str">
        <f aca="false">IF(F19="","",F19*G19)</f>
        <v/>
      </c>
      <c r="I19" s="6" t="str">
        <f aca="false">IF(A19="","",I18+N(C19)-N(F19))</f>
        <v/>
      </c>
      <c r="J19" s="14" t="str">
        <f aca="false">IF(OR(A19="",I19=0),"",K19/I19)</f>
        <v/>
      </c>
      <c r="K19" s="14" t="str">
        <f aca="false">IF(A19="","",K18+N(E19)-N(H19))</f>
        <v/>
      </c>
    </row>
    <row r="20" customFormat="false" ht="15" hidden="false" customHeight="false" outlineLevel="0" collapsed="false">
      <c r="A20" s="8"/>
      <c r="B20" s="8"/>
      <c r="C20" s="8"/>
      <c r="D20" s="9"/>
      <c r="E20" s="14" t="str">
        <f aca="false">IF(C20="","",C20*D20)</f>
        <v/>
      </c>
      <c r="F20" s="8"/>
      <c r="G20" s="9"/>
      <c r="H20" s="14" t="str">
        <f aca="false">IF(F20="","",F20*G20)</f>
        <v/>
      </c>
      <c r="I20" s="6" t="str">
        <f aca="false">IF(A20="","",I19+N(C20)-N(F20))</f>
        <v/>
      </c>
      <c r="J20" s="14" t="str">
        <f aca="false">IF(OR(A20="",I20=0),"",K20/I20)</f>
        <v/>
      </c>
      <c r="K20" s="14" t="str">
        <f aca="false">IF(A20="","",K19+N(E20)-N(H20))</f>
        <v/>
      </c>
    </row>
    <row r="21" customFormat="false" ht="15" hidden="false" customHeight="false" outlineLevel="0" collapsed="false">
      <c r="A21" s="8"/>
      <c r="B21" s="8"/>
      <c r="C21" s="8"/>
      <c r="D21" s="9"/>
      <c r="E21" s="14" t="str">
        <f aca="false">IF(C21="","",C21*D21)</f>
        <v/>
      </c>
      <c r="F21" s="8"/>
      <c r="G21" s="9"/>
      <c r="H21" s="14" t="str">
        <f aca="false">IF(F21="","",F21*G21)</f>
        <v/>
      </c>
      <c r="I21" s="6" t="str">
        <f aca="false">IF(A21="","",I20+N(C21)-N(F21))</f>
        <v/>
      </c>
      <c r="J21" s="14" t="str">
        <f aca="false">IF(OR(A21="",I21=0),"",K21/I21)</f>
        <v/>
      </c>
      <c r="K21" s="14" t="str">
        <f aca="false">IF(A21="","",K20+N(E21)-N(H21))</f>
        <v/>
      </c>
    </row>
    <row r="22" customFormat="false" ht="15" hidden="false" customHeight="false" outlineLevel="0" collapsed="false">
      <c r="A22" s="8"/>
      <c r="B22" s="8"/>
      <c r="C22" s="8"/>
      <c r="D22" s="9"/>
      <c r="E22" s="14" t="str">
        <f aca="false">IF(C22="","",C22*D22)</f>
        <v/>
      </c>
      <c r="F22" s="8"/>
      <c r="G22" s="9"/>
      <c r="H22" s="14" t="str">
        <f aca="false">IF(F22="","",F22*G22)</f>
        <v/>
      </c>
      <c r="I22" s="6" t="str">
        <f aca="false">IF(A22="","",I21+N(C22)-N(F22))</f>
        <v/>
      </c>
      <c r="J22" s="14" t="str">
        <f aca="false">IF(OR(A22="",I22=0),"",K22/I22)</f>
        <v/>
      </c>
      <c r="K22" s="14" t="str">
        <f aca="false">IF(A22="","",K21+N(E22)-N(H22))</f>
        <v/>
      </c>
    </row>
    <row r="23" customFormat="false" ht="15" hidden="false" customHeight="false" outlineLevel="0" collapsed="false">
      <c r="A23" s="8"/>
      <c r="B23" s="8"/>
      <c r="C23" s="8"/>
      <c r="D23" s="9"/>
      <c r="E23" s="14" t="str">
        <f aca="false">IF(C23="","",C23*D23)</f>
        <v/>
      </c>
      <c r="F23" s="8"/>
      <c r="G23" s="9"/>
      <c r="H23" s="14" t="str">
        <f aca="false">IF(F23="","",F23*G23)</f>
        <v/>
      </c>
      <c r="I23" s="6" t="str">
        <f aca="false">IF(A23="","",I22+N(C23)-N(F23))</f>
        <v/>
      </c>
      <c r="J23" s="14" t="str">
        <f aca="false">IF(OR(A23="",I23=0),"",K23/I23)</f>
        <v/>
      </c>
      <c r="K23" s="14" t="str">
        <f aca="false">IF(A23="","",K22+N(E23)-N(H23))</f>
        <v/>
      </c>
    </row>
    <row r="24" customFormat="false" ht="15" hidden="false" customHeight="false" outlineLevel="0" collapsed="false">
      <c r="A24" s="8"/>
      <c r="B24" s="8"/>
      <c r="C24" s="8"/>
      <c r="D24" s="9"/>
      <c r="E24" s="14" t="str">
        <f aca="false">IF(C24="","",C24*D24)</f>
        <v/>
      </c>
      <c r="F24" s="8"/>
      <c r="G24" s="9"/>
      <c r="H24" s="14" t="str">
        <f aca="false">IF(F24="","",F24*G24)</f>
        <v/>
      </c>
      <c r="I24" s="6" t="str">
        <f aca="false">IF(A24="","",I23+N(C24)-N(F24))</f>
        <v/>
      </c>
      <c r="J24" s="14" t="str">
        <f aca="false">IF(OR(A24="",I24=0),"",K24/I24)</f>
        <v/>
      </c>
      <c r="K24" s="14" t="str">
        <f aca="false">IF(A24="","",K23+N(E24)-N(H24))</f>
        <v/>
      </c>
    </row>
    <row r="25" customFormat="false" ht="15" hidden="false" customHeight="false" outlineLevel="0" collapsed="false">
      <c r="A25" s="8"/>
      <c r="B25" s="8"/>
      <c r="C25" s="8"/>
      <c r="D25" s="9"/>
      <c r="E25" s="14" t="str">
        <f aca="false">IF(C25="","",C25*D25)</f>
        <v/>
      </c>
      <c r="F25" s="8"/>
      <c r="G25" s="9"/>
      <c r="H25" s="14" t="str">
        <f aca="false">IF(F25="","",F25*G25)</f>
        <v/>
      </c>
      <c r="I25" s="6" t="str">
        <f aca="false">IF(A25="","",I24+N(C25)-N(F25))</f>
        <v/>
      </c>
      <c r="J25" s="14" t="str">
        <f aca="false">IF(OR(A25="",I25=0),"",K25/I25)</f>
        <v/>
      </c>
      <c r="K25" s="14" t="str">
        <f aca="false">IF(A25="","",K24+N(E25)-N(H25))</f>
        <v/>
      </c>
    </row>
    <row r="26" customFormat="false" ht="15" hidden="false" customHeight="false" outlineLevel="0" collapsed="false">
      <c r="A26" s="8"/>
      <c r="B26" s="8"/>
      <c r="C26" s="8"/>
      <c r="D26" s="9"/>
      <c r="E26" s="14" t="str">
        <f aca="false">IF(C26="","",C26*D26)</f>
        <v/>
      </c>
      <c r="F26" s="8"/>
      <c r="G26" s="9"/>
      <c r="H26" s="14" t="str">
        <f aca="false">IF(F26="","",F26*G26)</f>
        <v/>
      </c>
      <c r="I26" s="6" t="str">
        <f aca="false">IF(A26="","",I25+N(C26)-N(F26))</f>
        <v/>
      </c>
      <c r="J26" s="14" t="str">
        <f aca="false">IF(OR(A26="",I26=0),"",K26/I26)</f>
        <v/>
      </c>
      <c r="K26" s="14" t="str">
        <f aca="false">IF(A26="","",K25+N(E26)-N(H26))</f>
        <v/>
      </c>
    </row>
    <row r="27" customFormat="false" ht="15" hidden="false" customHeight="false" outlineLevel="0" collapsed="false">
      <c r="A27" s="8"/>
      <c r="B27" s="8"/>
      <c r="C27" s="8"/>
      <c r="D27" s="9"/>
      <c r="E27" s="14" t="str">
        <f aca="false">IF(C27="","",C27*D27)</f>
        <v/>
      </c>
      <c r="F27" s="8"/>
      <c r="G27" s="9"/>
      <c r="H27" s="14" t="str">
        <f aca="false">IF(F27="","",F27*G27)</f>
        <v/>
      </c>
      <c r="I27" s="6" t="str">
        <f aca="false">IF(A27="","",I26+N(C27)-N(F27))</f>
        <v/>
      </c>
      <c r="J27" s="14" t="str">
        <f aca="false">IF(OR(A27="",I27=0),"",K27/I27)</f>
        <v/>
      </c>
      <c r="K27" s="14" t="str">
        <f aca="false">IF(A27="","",K26+N(E27)-N(H27))</f>
        <v/>
      </c>
    </row>
    <row r="28" customFormat="false" ht="15" hidden="false" customHeight="false" outlineLevel="0" collapsed="false">
      <c r="A28" s="8"/>
      <c r="B28" s="8"/>
      <c r="C28" s="8"/>
      <c r="D28" s="9"/>
      <c r="E28" s="14" t="str">
        <f aca="false">IF(C28="","",C28*D28)</f>
        <v/>
      </c>
      <c r="F28" s="8"/>
      <c r="G28" s="9"/>
      <c r="H28" s="14" t="str">
        <f aca="false">IF(F28="","",F28*G28)</f>
        <v/>
      </c>
      <c r="I28" s="6" t="str">
        <f aca="false">IF(A28="","",I27+N(C28)-N(F28))</f>
        <v/>
      </c>
      <c r="J28" s="14" t="str">
        <f aca="false">IF(OR(A28="",I28=0),"",K28/I28)</f>
        <v/>
      </c>
      <c r="K28" s="14" t="str">
        <f aca="false">IF(A28="","",K27+N(E28)-N(H28))</f>
        <v/>
      </c>
    </row>
    <row r="29" customFormat="false" ht="15" hidden="false" customHeight="false" outlineLevel="0" collapsed="false">
      <c r="A29" s="8"/>
      <c r="B29" s="8"/>
      <c r="C29" s="8"/>
      <c r="D29" s="9"/>
      <c r="E29" s="14" t="str">
        <f aca="false">IF(C29="","",C29*D29)</f>
        <v/>
      </c>
      <c r="F29" s="8"/>
      <c r="G29" s="9"/>
      <c r="H29" s="14" t="str">
        <f aca="false">IF(F29="","",F29*G29)</f>
        <v/>
      </c>
      <c r="I29" s="6" t="str">
        <f aca="false">IF(A29="","",I28+N(C29)-N(F29))</f>
        <v/>
      </c>
      <c r="J29" s="14" t="str">
        <f aca="false">IF(OR(A29="",I29=0),"",K29/I29)</f>
        <v/>
      </c>
      <c r="K29" s="14" t="str">
        <f aca="false">IF(A29="","",K28+N(E29)-N(H29))</f>
        <v/>
      </c>
    </row>
    <row r="30" customFormat="false" ht="15" hidden="false" customHeight="false" outlineLevel="0" collapsed="false">
      <c r="A30" s="8"/>
      <c r="B30" s="8"/>
      <c r="C30" s="8"/>
      <c r="D30" s="9"/>
      <c r="E30" s="14" t="str">
        <f aca="false">IF(C30="","",C30*D30)</f>
        <v/>
      </c>
      <c r="F30" s="8"/>
      <c r="G30" s="9"/>
      <c r="H30" s="14" t="str">
        <f aca="false">IF(F30="","",F30*G30)</f>
        <v/>
      </c>
      <c r="I30" s="6" t="str">
        <f aca="false">IF(A30="","",I29+N(C30)-N(F30))</f>
        <v/>
      </c>
      <c r="J30" s="14" t="str">
        <f aca="false">IF(OR(A30="",I30=0),"",K30/I30)</f>
        <v/>
      </c>
      <c r="K30" s="14" t="str">
        <f aca="false">IF(A30="","",K29+N(E30)-N(H30))</f>
        <v/>
      </c>
    </row>
    <row r="31" customFormat="false" ht="15" hidden="false" customHeight="false" outlineLevel="0" collapsed="false">
      <c r="A31" s="8"/>
      <c r="B31" s="8"/>
      <c r="C31" s="8"/>
      <c r="D31" s="9"/>
      <c r="E31" s="14" t="str">
        <f aca="false">IF(C31="","",C31*D31)</f>
        <v/>
      </c>
      <c r="F31" s="8"/>
      <c r="G31" s="9"/>
      <c r="H31" s="14" t="str">
        <f aca="false">IF(F31="","",F31*G31)</f>
        <v/>
      </c>
      <c r="I31" s="6" t="str">
        <f aca="false">IF(A31="","",I30+N(C31)-N(F31))</f>
        <v/>
      </c>
      <c r="J31" s="14" t="str">
        <f aca="false">IF(OR(A31="",I31=0),"",K31/I31)</f>
        <v/>
      </c>
      <c r="K31" s="14" t="str">
        <f aca="false">IF(A31="","",K30+N(E31)-N(H31))</f>
        <v/>
      </c>
    </row>
    <row r="32" customFormat="false" ht="15" hidden="false" customHeight="false" outlineLevel="0" collapsed="false">
      <c r="A32" s="8"/>
      <c r="B32" s="8"/>
      <c r="C32" s="8"/>
      <c r="D32" s="9"/>
      <c r="E32" s="14" t="str">
        <f aca="false">IF(C32="","",C32*D32)</f>
        <v/>
      </c>
      <c r="F32" s="8"/>
      <c r="G32" s="9"/>
      <c r="H32" s="14" t="str">
        <f aca="false">IF(F32="","",F32*G32)</f>
        <v/>
      </c>
      <c r="I32" s="6" t="str">
        <f aca="false">IF(A32="","",I31+N(C32)-N(F32))</f>
        <v/>
      </c>
      <c r="J32" s="14" t="str">
        <f aca="false">IF(OR(A32="",I32=0),"",K32/I32)</f>
        <v/>
      </c>
      <c r="K32" s="14" t="str">
        <f aca="false">IF(A32="","",K31+N(E32)-N(H32))</f>
        <v/>
      </c>
    </row>
    <row r="33" customFormat="false" ht="15" hidden="false" customHeight="false" outlineLevel="0" collapsed="false">
      <c r="A33" s="8"/>
      <c r="B33" s="8"/>
      <c r="C33" s="8"/>
      <c r="D33" s="9"/>
      <c r="E33" s="14" t="str">
        <f aca="false">IF(C33="","",C33*D33)</f>
        <v/>
      </c>
      <c r="F33" s="8"/>
      <c r="G33" s="9"/>
      <c r="H33" s="14" t="str">
        <f aca="false">IF(F33="","",F33*G33)</f>
        <v/>
      </c>
      <c r="I33" s="6" t="str">
        <f aca="false">IF(A33="","",I32+N(C33)-N(F33))</f>
        <v/>
      </c>
      <c r="J33" s="14" t="str">
        <f aca="false">IF(OR(A33="",I33=0),"",K33/I33)</f>
        <v/>
      </c>
      <c r="K33" s="14" t="str">
        <f aca="false">IF(A33="","",K32+N(E33)-N(H33))</f>
        <v/>
      </c>
    </row>
    <row r="34" customFormat="false" ht="15" hidden="false" customHeight="false" outlineLevel="0" collapsed="false">
      <c r="A34" s="8"/>
      <c r="B34" s="8"/>
      <c r="C34" s="8"/>
      <c r="D34" s="9"/>
      <c r="E34" s="14" t="str">
        <f aca="false">IF(C34="","",C34*D34)</f>
        <v/>
      </c>
      <c r="F34" s="8"/>
      <c r="G34" s="9"/>
      <c r="H34" s="14" t="str">
        <f aca="false">IF(F34="","",F34*G34)</f>
        <v/>
      </c>
      <c r="I34" s="6" t="str">
        <f aca="false">IF(A34="","",I33+N(C34)-N(F34))</f>
        <v/>
      </c>
      <c r="J34" s="14" t="str">
        <f aca="false">IF(OR(A34="",I34=0),"",K34/I34)</f>
        <v/>
      </c>
      <c r="K34" s="14" t="str">
        <f aca="false">IF(A34="","",K33+N(E34)-N(H34))</f>
        <v/>
      </c>
    </row>
    <row r="35" customFormat="false" ht="15" hidden="false" customHeight="false" outlineLevel="0" collapsed="false">
      <c r="A35" s="8"/>
      <c r="B35" s="8"/>
      <c r="C35" s="8"/>
      <c r="D35" s="9"/>
      <c r="E35" s="14" t="str">
        <f aca="false">IF(C35="","",C35*D35)</f>
        <v/>
      </c>
      <c r="F35" s="8"/>
      <c r="G35" s="9"/>
      <c r="H35" s="14" t="str">
        <f aca="false">IF(F35="","",F35*G35)</f>
        <v/>
      </c>
      <c r="I35" s="6" t="str">
        <f aca="false">IF(A35="","",I34+N(C35)-N(F35))</f>
        <v/>
      </c>
      <c r="J35" s="14" t="str">
        <f aca="false">IF(OR(A35="",I35=0),"",K35/I35)</f>
        <v/>
      </c>
      <c r="K35" s="14" t="str">
        <f aca="false">IF(A35="","",K34+N(E35)-N(H35))</f>
        <v/>
      </c>
    </row>
    <row r="36" customFormat="false" ht="15" hidden="false" customHeight="false" outlineLevel="0" collapsed="false">
      <c r="A36" s="8"/>
      <c r="B36" s="8"/>
      <c r="C36" s="8"/>
      <c r="D36" s="9"/>
      <c r="E36" s="14" t="str">
        <f aca="false">IF(C36="","",C36*D36)</f>
        <v/>
      </c>
      <c r="F36" s="8"/>
      <c r="G36" s="9"/>
      <c r="H36" s="14" t="str">
        <f aca="false">IF(F36="","",F36*G36)</f>
        <v/>
      </c>
      <c r="I36" s="6" t="str">
        <f aca="false">IF(A36="","",I35+N(C36)-N(F36))</f>
        <v/>
      </c>
      <c r="J36" s="14" t="str">
        <f aca="false">IF(OR(A36="",I36=0),"",K36/I36)</f>
        <v/>
      </c>
      <c r="K36" s="14" t="str">
        <f aca="false">IF(A36="","",K35+N(E36)-N(H36))</f>
        <v/>
      </c>
    </row>
    <row r="37" customFormat="false" ht="15" hidden="false" customHeight="false" outlineLevel="0" collapsed="false">
      <c r="A37" s="8"/>
      <c r="B37" s="8"/>
      <c r="C37" s="8"/>
      <c r="D37" s="9"/>
      <c r="E37" s="14" t="str">
        <f aca="false">IF(C37="","",C37*D37)</f>
        <v/>
      </c>
      <c r="F37" s="8"/>
      <c r="G37" s="9"/>
      <c r="H37" s="14" t="str">
        <f aca="false">IF(F37="","",F37*G37)</f>
        <v/>
      </c>
      <c r="I37" s="6" t="str">
        <f aca="false">IF(A37="","",I36+N(C37)-N(F37))</f>
        <v/>
      </c>
      <c r="J37" s="14" t="str">
        <f aca="false">IF(OR(A37="",I37=0),"",K37/I37)</f>
        <v/>
      </c>
      <c r="K37" s="14" t="str">
        <f aca="false">IF(A37="","",K36+N(E37)-N(H37))</f>
        <v/>
      </c>
    </row>
    <row r="38" customFormat="false" ht="15" hidden="false" customHeight="false" outlineLevel="0" collapsed="false">
      <c r="A38" s="8"/>
      <c r="B38" s="8"/>
      <c r="C38" s="8"/>
      <c r="D38" s="9"/>
      <c r="E38" s="14" t="str">
        <f aca="false">IF(C38="","",C38*D38)</f>
        <v/>
      </c>
      <c r="F38" s="8"/>
      <c r="G38" s="9"/>
      <c r="H38" s="14" t="str">
        <f aca="false">IF(F38="","",F38*G38)</f>
        <v/>
      </c>
      <c r="I38" s="6" t="str">
        <f aca="false">IF(A38="","",I37+N(C38)-N(F38))</f>
        <v/>
      </c>
      <c r="J38" s="14" t="str">
        <f aca="false">IF(OR(A38="",I38=0),"",K38/I38)</f>
        <v/>
      </c>
      <c r="K38" s="14" t="str">
        <f aca="false">IF(A38="","",K37+N(E38)-N(H38))</f>
        <v/>
      </c>
    </row>
    <row r="39" customFormat="false" ht="15" hidden="false" customHeight="false" outlineLevel="0" collapsed="false">
      <c r="A39" s="8"/>
      <c r="B39" s="8"/>
      <c r="C39" s="8"/>
      <c r="D39" s="9"/>
      <c r="E39" s="14" t="str">
        <f aca="false">IF(C39="","",C39*D39)</f>
        <v/>
      </c>
      <c r="F39" s="8"/>
      <c r="G39" s="9"/>
      <c r="H39" s="14" t="str">
        <f aca="false">IF(F39="","",F39*G39)</f>
        <v/>
      </c>
      <c r="I39" s="6" t="str">
        <f aca="false">IF(A39="","",I38+N(C39)-N(F39))</f>
        <v/>
      </c>
      <c r="J39" s="14" t="str">
        <f aca="false">IF(OR(A39="",I39=0),"",K39/I39)</f>
        <v/>
      </c>
      <c r="K39" s="14" t="str">
        <f aca="false">IF(A39="","",K38+N(E39)-N(H39))</f>
        <v/>
      </c>
    </row>
    <row r="40" customFormat="false" ht="15" hidden="false" customHeight="false" outlineLevel="0" collapsed="false">
      <c r="A40" s="8"/>
      <c r="B40" s="8"/>
      <c r="C40" s="8"/>
      <c r="D40" s="9"/>
      <c r="E40" s="14" t="str">
        <f aca="false">IF(C40="","",C40*D40)</f>
        <v/>
      </c>
      <c r="F40" s="8"/>
      <c r="G40" s="9"/>
      <c r="H40" s="14" t="str">
        <f aca="false">IF(F40="","",F40*G40)</f>
        <v/>
      </c>
      <c r="I40" s="6" t="str">
        <f aca="false">IF(A40="","",I39+N(C40)-N(F40))</f>
        <v/>
      </c>
      <c r="J40" s="14" t="str">
        <f aca="false">IF(OR(A40="",I40=0),"",K40/I40)</f>
        <v/>
      </c>
      <c r="K40" s="14" t="str">
        <f aca="false">IF(A40="","",K39+N(E40)-N(H40))</f>
        <v/>
      </c>
    </row>
    <row r="41" customFormat="false" ht="15" hidden="false" customHeight="false" outlineLevel="0" collapsed="false">
      <c r="A41" s="8"/>
      <c r="B41" s="8"/>
      <c r="C41" s="8"/>
      <c r="D41" s="9"/>
      <c r="E41" s="14" t="str">
        <f aca="false">IF(C41="","",C41*D41)</f>
        <v/>
      </c>
      <c r="F41" s="8"/>
      <c r="G41" s="9"/>
      <c r="H41" s="14" t="str">
        <f aca="false">IF(F41="","",F41*G41)</f>
        <v/>
      </c>
      <c r="I41" s="6" t="str">
        <f aca="false">IF(A41="","",I40+N(C41)-N(F41))</f>
        <v/>
      </c>
      <c r="J41" s="14" t="str">
        <f aca="false">IF(OR(A41="",I41=0),"",K41/I41)</f>
        <v/>
      </c>
      <c r="K41" s="14" t="str">
        <f aca="false">IF(A41="","",K40+N(E41)-N(H41))</f>
        <v/>
      </c>
    </row>
    <row r="42" customFormat="false" ht="15" hidden="false" customHeight="false" outlineLevel="0" collapsed="false">
      <c r="A42" s="8"/>
      <c r="B42" s="8"/>
      <c r="C42" s="8"/>
      <c r="D42" s="9"/>
      <c r="E42" s="14" t="str">
        <f aca="false">IF(C42="","",C42*D42)</f>
        <v/>
      </c>
      <c r="F42" s="8"/>
      <c r="G42" s="9"/>
      <c r="H42" s="14" t="str">
        <f aca="false">IF(F42="","",F42*G42)</f>
        <v/>
      </c>
      <c r="I42" s="6" t="str">
        <f aca="false">IF(A42="","",I41+N(C42)-N(F42))</f>
        <v/>
      </c>
      <c r="J42" s="14" t="str">
        <f aca="false">IF(OR(A42="",I42=0),"",K42/I42)</f>
        <v/>
      </c>
      <c r="K42" s="14" t="str">
        <f aca="false">IF(A42="","",K41+N(E42)-N(H42))</f>
        <v/>
      </c>
    </row>
    <row r="43" customFormat="false" ht="15" hidden="false" customHeight="false" outlineLevel="0" collapsed="false">
      <c r="A43" s="8"/>
      <c r="B43" s="8"/>
      <c r="C43" s="8"/>
      <c r="D43" s="9"/>
      <c r="E43" s="14" t="str">
        <f aca="false">IF(C43="","",C43*D43)</f>
        <v/>
      </c>
      <c r="F43" s="8"/>
      <c r="G43" s="9"/>
      <c r="H43" s="14" t="str">
        <f aca="false">IF(F43="","",F43*G43)</f>
        <v/>
      </c>
      <c r="I43" s="6" t="str">
        <f aca="false">IF(A43="","",I42+N(C43)-N(F43))</f>
        <v/>
      </c>
      <c r="J43" s="14" t="str">
        <f aca="false">IF(OR(A43="",I43=0),"",K43/I43)</f>
        <v/>
      </c>
      <c r="K43" s="14" t="str">
        <f aca="false">IF(A43="","",K42+N(E43)-N(H43))</f>
        <v/>
      </c>
    </row>
    <row r="44" customFormat="false" ht="15" hidden="false" customHeight="false" outlineLevel="0" collapsed="false">
      <c r="A44" s="8"/>
      <c r="B44" s="8"/>
      <c r="C44" s="8"/>
      <c r="D44" s="9"/>
      <c r="E44" s="14" t="str">
        <f aca="false">IF(C44="","",C44*D44)</f>
        <v/>
      </c>
      <c r="F44" s="8"/>
      <c r="G44" s="9"/>
      <c r="H44" s="14" t="str">
        <f aca="false">IF(F44="","",F44*G44)</f>
        <v/>
      </c>
      <c r="I44" s="6" t="str">
        <f aca="false">IF(A44="","",I43+N(C44)-N(F44))</f>
        <v/>
      </c>
      <c r="J44" s="14" t="str">
        <f aca="false">IF(OR(A44="",I44=0),"",K44/I44)</f>
        <v/>
      </c>
      <c r="K44" s="14" t="str">
        <f aca="false">IF(A44="","",K43+N(E44)-N(H44))</f>
        <v/>
      </c>
    </row>
    <row r="45" customFormat="false" ht="15" hidden="false" customHeight="false" outlineLevel="0" collapsed="false">
      <c r="A45" s="8"/>
      <c r="B45" s="8"/>
      <c r="C45" s="8"/>
      <c r="D45" s="9"/>
      <c r="E45" s="14" t="str">
        <f aca="false">IF(C45="","",C45*D45)</f>
        <v/>
      </c>
      <c r="F45" s="8"/>
      <c r="G45" s="9"/>
      <c r="H45" s="14" t="str">
        <f aca="false">IF(F45="","",F45*G45)</f>
        <v/>
      </c>
      <c r="I45" s="6" t="str">
        <f aca="false">IF(A45="","",I44+N(C45)-N(F45))</f>
        <v/>
      </c>
      <c r="J45" s="14" t="str">
        <f aca="false">IF(OR(A45="",I45=0),"",K45/I45)</f>
        <v/>
      </c>
      <c r="K45" s="14" t="str">
        <f aca="false">IF(A45="","",K44+N(E45)-N(H45))</f>
        <v/>
      </c>
    </row>
    <row r="46" customFormat="false" ht="15" hidden="false" customHeight="false" outlineLevel="0" collapsed="false">
      <c r="A46" s="8"/>
      <c r="B46" s="8"/>
      <c r="C46" s="8"/>
      <c r="D46" s="9"/>
      <c r="E46" s="14" t="str">
        <f aca="false">IF(C46="","",C46*D46)</f>
        <v/>
      </c>
      <c r="F46" s="8"/>
      <c r="G46" s="9"/>
      <c r="H46" s="14" t="str">
        <f aca="false">IF(F46="","",F46*G46)</f>
        <v/>
      </c>
      <c r="I46" s="6" t="str">
        <f aca="false">IF(A46="","",I45+N(C46)-N(F46))</f>
        <v/>
      </c>
      <c r="J46" s="14" t="str">
        <f aca="false">IF(OR(A46="",I46=0),"",K46/I46)</f>
        <v/>
      </c>
      <c r="K46" s="14" t="str">
        <f aca="false">IF(A46="","",K45+N(E46)-N(H46))</f>
        <v/>
      </c>
    </row>
    <row r="47" customFormat="false" ht="15" hidden="false" customHeight="false" outlineLevel="0" collapsed="false">
      <c r="A47" s="8"/>
      <c r="B47" s="8"/>
      <c r="C47" s="8"/>
      <c r="D47" s="9"/>
      <c r="E47" s="14" t="str">
        <f aca="false">IF(C47="","",C47*D47)</f>
        <v/>
      </c>
      <c r="F47" s="8"/>
      <c r="G47" s="9"/>
      <c r="H47" s="14" t="str">
        <f aca="false">IF(F47="","",F47*G47)</f>
        <v/>
      </c>
      <c r="I47" s="6" t="str">
        <f aca="false">IF(A47="","",I46+N(C47)-N(F47))</f>
        <v/>
      </c>
      <c r="J47" s="14" t="str">
        <f aca="false">IF(OR(A47="",I47=0),"",K47/I47)</f>
        <v/>
      </c>
      <c r="K47" s="14" t="str">
        <f aca="false">IF(A47="","",K46+N(E47)-N(H47))</f>
        <v/>
      </c>
    </row>
    <row r="48" customFormat="false" ht="15" hidden="false" customHeight="false" outlineLevel="0" collapsed="false">
      <c r="A48" s="8"/>
      <c r="B48" s="8"/>
      <c r="C48" s="8"/>
      <c r="D48" s="9"/>
      <c r="E48" s="14" t="str">
        <f aca="false">IF(C48="","",C48*D48)</f>
        <v/>
      </c>
      <c r="F48" s="8"/>
      <c r="G48" s="9"/>
      <c r="H48" s="14" t="str">
        <f aca="false">IF(F48="","",F48*G48)</f>
        <v/>
      </c>
      <c r="I48" s="6" t="str">
        <f aca="false">IF(A48="","",I47+N(C48)-N(F48))</f>
        <v/>
      </c>
      <c r="J48" s="14" t="str">
        <f aca="false">IF(OR(A48="",I48=0),"",K48/I48)</f>
        <v/>
      </c>
      <c r="K48" s="14" t="str">
        <f aca="false">IF(A48="","",K47+N(E48)-N(H48))</f>
        <v/>
      </c>
    </row>
    <row r="49" customFormat="false" ht="15" hidden="false" customHeight="false" outlineLevel="0" collapsed="false">
      <c r="A49" s="8"/>
      <c r="B49" s="8"/>
      <c r="C49" s="8"/>
      <c r="D49" s="9"/>
      <c r="E49" s="14" t="str">
        <f aca="false">IF(C49="","",C49*D49)</f>
        <v/>
      </c>
      <c r="F49" s="8"/>
      <c r="G49" s="9"/>
      <c r="H49" s="14" t="str">
        <f aca="false">IF(F49="","",F49*G49)</f>
        <v/>
      </c>
      <c r="I49" s="6" t="str">
        <f aca="false">IF(A49="","",I48+N(C49)-N(F49))</f>
        <v/>
      </c>
      <c r="J49" s="14" t="str">
        <f aca="false">IF(OR(A49="",I49=0),"",K49/I49)</f>
        <v/>
      </c>
      <c r="K49" s="14" t="str">
        <f aca="false">IF(A49="","",K48+N(E49)-N(H49))</f>
        <v/>
      </c>
    </row>
    <row r="50" customFormat="false" ht="15" hidden="false" customHeight="false" outlineLevel="0" collapsed="false">
      <c r="A50" s="8"/>
      <c r="B50" s="8"/>
      <c r="C50" s="8"/>
      <c r="D50" s="9"/>
      <c r="E50" s="14" t="str">
        <f aca="false">IF(C50="","",C50*D50)</f>
        <v/>
      </c>
      <c r="F50" s="8"/>
      <c r="G50" s="9"/>
      <c r="H50" s="14" t="str">
        <f aca="false">IF(F50="","",F50*G50)</f>
        <v/>
      </c>
      <c r="I50" s="6" t="str">
        <f aca="false">IF(A50="","",I49+N(C50)-N(F50))</f>
        <v/>
      </c>
      <c r="J50" s="14" t="str">
        <f aca="false">IF(OR(A50="",I50=0),"",K50/I50)</f>
        <v/>
      </c>
      <c r="K50" s="14" t="str">
        <f aca="false">IF(A50="","",K49+N(E50)-N(H50))</f>
        <v/>
      </c>
    </row>
    <row r="51" customFormat="false" ht="15" hidden="false" customHeight="false" outlineLevel="0" collapsed="false">
      <c r="A51" s="8"/>
      <c r="B51" s="8"/>
      <c r="C51" s="8"/>
      <c r="D51" s="9"/>
      <c r="E51" s="14" t="str">
        <f aca="false">IF(C51="","",C51*D51)</f>
        <v/>
      </c>
      <c r="F51" s="8"/>
      <c r="G51" s="9"/>
      <c r="H51" s="14" t="str">
        <f aca="false">IF(F51="","",F51*G51)</f>
        <v/>
      </c>
      <c r="I51" s="6" t="str">
        <f aca="false">IF(A51="","",I50+N(C51)-N(F51))</f>
        <v/>
      </c>
      <c r="J51" s="14" t="str">
        <f aca="false">IF(OR(A51="",I51=0),"",K51/I51)</f>
        <v/>
      </c>
      <c r="K51" s="14" t="str">
        <f aca="false">IF(A51="","",K50+N(E51)-N(H51))</f>
        <v/>
      </c>
    </row>
    <row r="52" customFormat="false" ht="15" hidden="false" customHeight="false" outlineLevel="0" collapsed="false">
      <c r="A52" s="8"/>
      <c r="B52" s="8"/>
      <c r="C52" s="8"/>
      <c r="D52" s="9"/>
      <c r="E52" s="14" t="str">
        <f aca="false">IF(C52="","",C52*D52)</f>
        <v/>
      </c>
      <c r="F52" s="8"/>
      <c r="G52" s="9"/>
      <c r="H52" s="14" t="str">
        <f aca="false">IF(F52="","",F52*G52)</f>
        <v/>
      </c>
      <c r="I52" s="6" t="str">
        <f aca="false">IF(A52="","",I51+N(C52)-N(F52))</f>
        <v/>
      </c>
      <c r="J52" s="14" t="str">
        <f aca="false">IF(OR(A52="",I52=0),"",K52/I52)</f>
        <v/>
      </c>
      <c r="K52" s="14" t="str">
        <f aca="false">IF(A52="","",K51+N(E52)-N(H52))</f>
        <v/>
      </c>
    </row>
    <row r="53" customFormat="false" ht="15" hidden="false" customHeight="false" outlineLevel="0" collapsed="false">
      <c r="A53" s="8"/>
      <c r="B53" s="8"/>
      <c r="C53" s="8"/>
      <c r="D53" s="9"/>
      <c r="E53" s="14" t="str">
        <f aca="false">IF(C53="","",C53*D53)</f>
        <v/>
      </c>
      <c r="F53" s="8"/>
      <c r="G53" s="9"/>
      <c r="H53" s="14" t="str">
        <f aca="false">IF(F53="","",F53*G53)</f>
        <v/>
      </c>
      <c r="I53" s="6" t="str">
        <f aca="false">IF(A53="","",I52+N(C53)-N(F53))</f>
        <v/>
      </c>
      <c r="J53" s="14" t="str">
        <f aca="false">IF(OR(A53="",I53=0),"",K53/I53)</f>
        <v/>
      </c>
      <c r="K53" s="14" t="str">
        <f aca="false">IF(A53="","",K52+N(E53)-N(H53))</f>
        <v/>
      </c>
    </row>
    <row r="54" customFormat="false" ht="15" hidden="false" customHeight="false" outlineLevel="0" collapsed="false">
      <c r="A54" s="8"/>
      <c r="B54" s="8"/>
      <c r="C54" s="8"/>
      <c r="D54" s="9"/>
      <c r="E54" s="14" t="str">
        <f aca="false">IF(C54="","",C54*D54)</f>
        <v/>
      </c>
      <c r="F54" s="8"/>
      <c r="G54" s="9"/>
      <c r="H54" s="14" t="str">
        <f aca="false">IF(F54="","",F54*G54)</f>
        <v/>
      </c>
      <c r="I54" s="6" t="str">
        <f aca="false">IF(A54="","",I53+N(C54)-N(F54))</f>
        <v/>
      </c>
      <c r="J54" s="14" t="str">
        <f aca="false">IF(OR(A54="",I54=0),"",K54/I54)</f>
        <v/>
      </c>
      <c r="K54" s="14" t="str">
        <f aca="false">IF(A54="","",K53+N(E54)-N(H54))</f>
        <v/>
      </c>
    </row>
    <row r="55" customFormat="false" ht="15" hidden="false" customHeight="false" outlineLevel="0" collapsed="false">
      <c r="A55" s="8"/>
      <c r="B55" s="8"/>
      <c r="C55" s="8"/>
      <c r="D55" s="9"/>
      <c r="E55" s="14" t="str">
        <f aca="false">IF(C55="","",C55*D55)</f>
        <v/>
      </c>
      <c r="F55" s="8"/>
      <c r="G55" s="9"/>
      <c r="H55" s="14" t="str">
        <f aca="false">IF(F55="","",F55*G55)</f>
        <v/>
      </c>
      <c r="I55" s="6" t="str">
        <f aca="false">IF(A55="","",I54+N(C55)-N(F55))</f>
        <v/>
      </c>
      <c r="J55" s="14" t="str">
        <f aca="false">IF(OR(A55="",I55=0),"",K55/I55)</f>
        <v/>
      </c>
      <c r="K55" s="14" t="str">
        <f aca="false">IF(A55="","",K54+N(E55)-N(H55))</f>
        <v/>
      </c>
    </row>
    <row r="56" customFormat="false" ht="15" hidden="false" customHeight="false" outlineLevel="0" collapsed="false">
      <c r="A56" s="8"/>
      <c r="B56" s="8"/>
      <c r="C56" s="8"/>
      <c r="D56" s="9"/>
      <c r="E56" s="14" t="str">
        <f aca="false">IF(C56="","",C56*D56)</f>
        <v/>
      </c>
      <c r="F56" s="8"/>
      <c r="G56" s="9"/>
      <c r="H56" s="14" t="str">
        <f aca="false">IF(F56="","",F56*G56)</f>
        <v/>
      </c>
      <c r="I56" s="6" t="str">
        <f aca="false">IF(A56="","",I55+N(C56)-N(F56))</f>
        <v/>
      </c>
      <c r="J56" s="14" t="str">
        <f aca="false">IF(OR(A56="",I56=0),"",K56/I56)</f>
        <v/>
      </c>
      <c r="K56" s="14" t="str">
        <f aca="false">IF(A56="","",K55+N(E56)-N(H56))</f>
        <v/>
      </c>
    </row>
    <row r="57" customFormat="false" ht="15" hidden="false" customHeight="false" outlineLevel="0" collapsed="false">
      <c r="A57" s="8"/>
      <c r="B57" s="8"/>
      <c r="C57" s="8"/>
      <c r="D57" s="9"/>
      <c r="E57" s="14" t="str">
        <f aca="false">IF(C57="","",C57*D57)</f>
        <v/>
      </c>
      <c r="F57" s="8"/>
      <c r="G57" s="9"/>
      <c r="H57" s="14" t="str">
        <f aca="false">IF(F57="","",F57*G57)</f>
        <v/>
      </c>
      <c r="I57" s="6" t="str">
        <f aca="false">IF(A57="","",I56+N(C57)-N(F57))</f>
        <v/>
      </c>
      <c r="J57" s="14" t="str">
        <f aca="false">IF(OR(A57="",I57=0),"",K57/I57)</f>
        <v/>
      </c>
      <c r="K57" s="14" t="str">
        <f aca="false">IF(A57="","",K56+N(E57)-N(H57))</f>
        <v/>
      </c>
    </row>
    <row r="58" customFormat="false" ht="15" hidden="false" customHeight="false" outlineLevel="0" collapsed="false">
      <c r="A58" s="8"/>
      <c r="B58" s="8"/>
      <c r="C58" s="8"/>
      <c r="D58" s="9"/>
      <c r="E58" s="14" t="str">
        <f aca="false">IF(C58="","",C58*D58)</f>
        <v/>
      </c>
      <c r="F58" s="8"/>
      <c r="G58" s="9"/>
      <c r="H58" s="14" t="str">
        <f aca="false">IF(F58="","",F58*G58)</f>
        <v/>
      </c>
      <c r="I58" s="6" t="str">
        <f aca="false">IF(A58="","",I57+N(C58)-N(F58))</f>
        <v/>
      </c>
      <c r="J58" s="14" t="str">
        <f aca="false">IF(OR(A58="",I58=0),"",K58/I58)</f>
        <v/>
      </c>
      <c r="K58" s="14" t="str">
        <f aca="false">IF(A58="","",K57+N(E58)-N(H58))</f>
        <v/>
      </c>
    </row>
    <row r="59" customFormat="false" ht="15" hidden="false" customHeight="false" outlineLevel="0" collapsed="false">
      <c r="A59" s="8"/>
      <c r="B59" s="8"/>
      <c r="C59" s="8"/>
      <c r="D59" s="9"/>
      <c r="E59" s="14" t="str">
        <f aca="false">IF(C59="","",C59*D59)</f>
        <v/>
      </c>
      <c r="F59" s="8"/>
      <c r="G59" s="9"/>
      <c r="H59" s="14" t="str">
        <f aca="false">IF(F59="","",F59*G59)</f>
        <v/>
      </c>
      <c r="I59" s="6" t="str">
        <f aca="false">IF(A59="","",I58+N(C59)-N(F59))</f>
        <v/>
      </c>
      <c r="J59" s="14" t="str">
        <f aca="false">IF(OR(A59="",I59=0),"",K59/I59)</f>
        <v/>
      </c>
      <c r="K59" s="14" t="str">
        <f aca="false">IF(A59="","",K58+N(E59)-N(H59))</f>
        <v/>
      </c>
    </row>
    <row r="60" customFormat="false" ht="15" hidden="false" customHeight="false" outlineLevel="0" collapsed="false">
      <c r="A60" s="8"/>
      <c r="B60" s="8"/>
      <c r="C60" s="8"/>
      <c r="D60" s="9"/>
      <c r="E60" s="14" t="str">
        <f aca="false">IF(C60="","",C60*D60)</f>
        <v/>
      </c>
      <c r="F60" s="8"/>
      <c r="G60" s="9"/>
      <c r="H60" s="14" t="str">
        <f aca="false">IF(F60="","",F60*G60)</f>
        <v/>
      </c>
      <c r="I60" s="6" t="str">
        <f aca="false">IF(A60="","",I59+N(C60)-N(F60))</f>
        <v/>
      </c>
      <c r="J60" s="14" t="str">
        <f aca="false">IF(OR(A60="",I60=0),"",K60/I60)</f>
        <v/>
      </c>
      <c r="K60" s="14" t="str">
        <f aca="false">IF(A60="","",K59+N(E60)-N(H60))</f>
        <v/>
      </c>
    </row>
    <row r="61" customFormat="false" ht="15" hidden="false" customHeight="false" outlineLevel="0" collapsed="false">
      <c r="A61" s="8"/>
      <c r="B61" s="8"/>
      <c r="C61" s="8"/>
      <c r="D61" s="9"/>
      <c r="E61" s="14" t="str">
        <f aca="false">IF(C61="","",C61*D61)</f>
        <v/>
      </c>
      <c r="F61" s="8"/>
      <c r="G61" s="9"/>
      <c r="H61" s="14" t="str">
        <f aca="false">IF(F61="","",F61*G61)</f>
        <v/>
      </c>
      <c r="I61" s="6" t="str">
        <f aca="false">IF(A61="","",I60+N(C61)-N(F61))</f>
        <v/>
      </c>
      <c r="J61" s="14" t="str">
        <f aca="false">IF(OR(A61="",I61=0),"",K61/I61)</f>
        <v/>
      </c>
      <c r="K61" s="14" t="str">
        <f aca="false">IF(A61="","",K60+N(E61)-N(H61))</f>
        <v/>
      </c>
    </row>
    <row r="62" customFormat="false" ht="15" hidden="false" customHeight="false" outlineLevel="0" collapsed="false">
      <c r="A62" s="8"/>
      <c r="B62" s="8"/>
      <c r="C62" s="8"/>
      <c r="D62" s="9"/>
      <c r="E62" s="14" t="str">
        <f aca="false">IF(C62="","",C62*D62)</f>
        <v/>
      </c>
      <c r="F62" s="8"/>
      <c r="G62" s="9"/>
      <c r="H62" s="14" t="str">
        <f aca="false">IF(F62="","",F62*G62)</f>
        <v/>
      </c>
      <c r="I62" s="6" t="str">
        <f aca="false">IF(A62="","",I61+N(C62)-N(F62))</f>
        <v/>
      </c>
      <c r="J62" s="14" t="str">
        <f aca="false">IF(OR(A62="",I62=0),"",K62/I62)</f>
        <v/>
      </c>
      <c r="K62" s="14" t="str">
        <f aca="false">IF(A62="","",K61+N(E62)-N(H62))</f>
        <v/>
      </c>
    </row>
    <row r="63" customFormat="false" ht="15" hidden="false" customHeight="false" outlineLevel="0" collapsed="false">
      <c r="A63" s="8"/>
      <c r="B63" s="8"/>
      <c r="C63" s="8"/>
      <c r="D63" s="9"/>
      <c r="E63" s="14" t="str">
        <f aca="false">IF(C63="","",C63*D63)</f>
        <v/>
      </c>
      <c r="F63" s="8"/>
      <c r="G63" s="9"/>
      <c r="H63" s="14" t="str">
        <f aca="false">IF(F63="","",F63*G63)</f>
        <v/>
      </c>
      <c r="I63" s="6" t="str">
        <f aca="false">IF(A63="","",I62+N(C63)-N(F63))</f>
        <v/>
      </c>
      <c r="J63" s="14" t="str">
        <f aca="false">IF(OR(A63="",I63=0),"",K63/I63)</f>
        <v/>
      </c>
      <c r="K63" s="14" t="str">
        <f aca="false">IF(A63="","",K62+N(E63)-N(H63))</f>
        <v/>
      </c>
    </row>
    <row r="66" customFormat="false" ht="15" hidden="false" customHeight="false" outlineLevel="0" collapsed="false">
      <c r="B66" s="7" t="s">
        <v>281</v>
      </c>
    </row>
  </sheetData>
  <mergeCells count="1">
    <mergeCell ref="A1:K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20"/>
    <col collapsed="false" customWidth="true" hidden="false" outlineLevel="0" max="4" min="4" style="0" width="16"/>
  </cols>
  <sheetData>
    <row r="1" customFormat="false" ht="21.75" hidden="false" customHeight="true" outlineLevel="0" collapsed="false">
      <c r="A1" s="1" t="s">
        <v>282</v>
      </c>
      <c r="B1" s="1"/>
      <c r="C1" s="1"/>
      <c r="D1" s="1"/>
    </row>
    <row r="3" customFormat="false" ht="27.75" hidden="false" customHeight="true" outlineLevel="0" collapsed="false">
      <c r="A3" s="5" t="s">
        <v>283</v>
      </c>
      <c r="B3" s="5" t="s">
        <v>204</v>
      </c>
      <c r="C3" s="5" t="s">
        <v>205</v>
      </c>
      <c r="D3" s="5" t="s">
        <v>284</v>
      </c>
    </row>
    <row r="4" customFormat="false" ht="15" hidden="false" customHeight="false" outlineLevel="0" collapsed="false">
      <c r="A4" s="22" t="s">
        <v>2</v>
      </c>
      <c r="B4" s="6" t="s">
        <v>285</v>
      </c>
      <c r="C4" s="23"/>
      <c r="D4" s="6" t="s">
        <v>286</v>
      </c>
    </row>
    <row r="5" customFormat="false" ht="15" hidden="false" customHeight="false" outlineLevel="0" collapsed="false">
      <c r="A5" s="22" t="s">
        <v>6</v>
      </c>
      <c r="B5" s="6" t="s">
        <v>287</v>
      </c>
      <c r="C5" s="23"/>
      <c r="D5" s="6" t="s">
        <v>288</v>
      </c>
    </row>
    <row r="6" customFormat="false" ht="15" hidden="false" customHeight="false" outlineLevel="0" collapsed="false">
      <c r="A6" s="22" t="s">
        <v>8</v>
      </c>
      <c r="B6" s="6" t="s">
        <v>289</v>
      </c>
      <c r="C6" s="23"/>
      <c r="D6" s="6" t="s">
        <v>290</v>
      </c>
    </row>
    <row r="7" customFormat="false" ht="15" hidden="false" customHeight="false" outlineLevel="0" collapsed="false">
      <c r="A7" s="22" t="s">
        <v>10</v>
      </c>
      <c r="B7" s="6" t="s">
        <v>291</v>
      </c>
      <c r="C7" s="23"/>
      <c r="D7" s="6" t="s">
        <v>292</v>
      </c>
    </row>
    <row r="8" customFormat="false" ht="15" hidden="false" customHeight="false" outlineLevel="0" collapsed="false">
      <c r="A8" s="22" t="s">
        <v>293</v>
      </c>
      <c r="B8" s="6" t="s">
        <v>294</v>
      </c>
      <c r="C8" s="14" t="n">
        <f aca="false">-SUMIF('دفتر الأستاذ'!$A$4:$A$42,2100,'دفتر الأستاذ'!$F$4:$F$42)</f>
        <v>8526</v>
      </c>
      <c r="D8" s="6" t="s">
        <v>295</v>
      </c>
    </row>
    <row r="9" customFormat="false" ht="15" hidden="false" customHeight="false" outlineLevel="0" collapsed="false">
      <c r="A9" s="22" t="s">
        <v>296</v>
      </c>
      <c r="B9" s="6" t="s">
        <v>297</v>
      </c>
      <c r="C9" s="14" t="n">
        <f aca="false">SUMIF('دفتر الأستاذ'!$A$4:$A$42,1400,'دفتر الأستاذ'!$F$4:$F$42)</f>
        <v>6104.4</v>
      </c>
      <c r="D9" s="6" t="s">
        <v>298</v>
      </c>
    </row>
    <row r="10" customFormat="false" ht="15" hidden="false" customHeight="false" outlineLevel="0" collapsed="false">
      <c r="A10" s="22" t="s">
        <v>299</v>
      </c>
      <c r="B10" s="6" t="s">
        <v>300</v>
      </c>
      <c r="C10" s="23"/>
      <c r="D10" s="6" t="s">
        <v>301</v>
      </c>
    </row>
    <row r="11" customFormat="false" ht="15" hidden="false" customHeight="false" outlineLevel="0" collapsed="false">
      <c r="A11" s="22" t="s">
        <v>302</v>
      </c>
      <c r="B11" s="6" t="s">
        <v>303</v>
      </c>
      <c r="C11" s="14" t="n">
        <f aca="false">C9+N(C10)</f>
        <v>6104.4</v>
      </c>
      <c r="D11" s="6" t="s">
        <v>304</v>
      </c>
    </row>
    <row r="12" customFormat="false" ht="15" hidden="false" customHeight="false" outlineLevel="0" collapsed="false">
      <c r="A12" s="22" t="s">
        <v>305</v>
      </c>
      <c r="B12" s="6" t="s">
        <v>306</v>
      </c>
      <c r="C12" s="24" t="n">
        <f aca="false">C8-C11</f>
        <v>2421.6</v>
      </c>
      <c r="D12" s="6" t="s">
        <v>307</v>
      </c>
    </row>
    <row r="14" customFormat="false" ht="15" hidden="false" customHeight="false" outlineLevel="0" collapsed="false">
      <c r="B14" s="2" t="s">
        <v>308</v>
      </c>
      <c r="C14" s="11" t="n">
        <f aca="false">C12-(-SUMIF('دفتر الأستاذ'!$A$4:$A$42,2100,'دفتر الأستاذ'!$F$4:$F$42)-SUMIF('دفتر الأستاذ'!$A$4:$A$42,1400,'دفتر الأستاذ'!$F$4:$F$42))</f>
        <v>0</v>
      </c>
    </row>
    <row r="16" customFormat="false" ht="15" hidden="false" customHeight="false" outlineLevel="0" collapsed="false">
      <c r="B16" s="7" t="s">
        <v>309</v>
      </c>
    </row>
    <row r="17" customFormat="false" ht="15" hidden="false" customHeight="false" outlineLevel="0" collapsed="false">
      <c r="B17" s="7" t="s">
        <v>310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6"/>
    <col collapsed="false" customWidth="true" hidden="false" outlineLevel="0" max="5" min="5" style="0" width="44"/>
    <col collapsed="false" customWidth="true" hidden="false" outlineLevel="0" max="6" min="6" style="0" width="18"/>
  </cols>
  <sheetData>
    <row r="1" customFormat="false" ht="21.75" hidden="false" customHeight="true" outlineLevel="0" collapsed="false">
      <c r="A1" s="1" t="s">
        <v>311</v>
      </c>
      <c r="B1" s="1"/>
      <c r="C1" s="1"/>
      <c r="D1" s="1"/>
      <c r="E1" s="1"/>
      <c r="F1" s="1"/>
    </row>
    <row r="2" customFormat="false" ht="15" hidden="false" customHeight="false" outlineLevel="0" collapsed="false">
      <c r="B2" s="7" t="s">
        <v>312</v>
      </c>
    </row>
    <row r="3" customFormat="false" ht="15" hidden="false" customHeight="false" outlineLevel="0" collapsed="false">
      <c r="B3" s="19" t="s">
        <v>313</v>
      </c>
      <c r="E3" s="19" t="s">
        <v>314</v>
      </c>
    </row>
    <row r="4" customFormat="false" ht="15" hidden="false" customHeight="false" outlineLevel="0" collapsed="false">
      <c r="B4" s="6" t="s">
        <v>315</v>
      </c>
      <c r="C4" s="23" t="n">
        <v>69</v>
      </c>
      <c r="E4" s="6" t="s">
        <v>316</v>
      </c>
      <c r="F4" s="14" t="n">
        <f aca="false">(C4+C5)/(1-C6-C7-C8-C9)</f>
        <v>165.625</v>
      </c>
    </row>
    <row r="5" customFormat="false" ht="15" hidden="false" customHeight="false" outlineLevel="0" collapsed="false">
      <c r="B5" s="6" t="s">
        <v>317</v>
      </c>
      <c r="C5" s="23" t="n">
        <v>10.5</v>
      </c>
      <c r="E5" s="6" t="s">
        <v>318</v>
      </c>
      <c r="F5" s="14" t="n">
        <f aca="false">C10-F4</f>
        <v>33.375</v>
      </c>
    </row>
    <row r="6" customFormat="false" ht="15" hidden="false" customHeight="false" outlineLevel="0" collapsed="false">
      <c r="B6" s="6" t="s">
        <v>319</v>
      </c>
      <c r="C6" s="25" t="n">
        <v>0.03</v>
      </c>
      <c r="E6" s="6" t="s">
        <v>320</v>
      </c>
      <c r="F6" s="15" t="n">
        <f aca="false">IFERROR(MAX(0,(C10-F4)/C10),0)</f>
        <v>0.167713567839196</v>
      </c>
    </row>
    <row r="7" customFormat="false" ht="15" hidden="false" customHeight="false" outlineLevel="0" collapsed="false">
      <c r="B7" s="6" t="s">
        <v>321</v>
      </c>
      <c r="C7" s="25" t="n">
        <v>0.04</v>
      </c>
      <c r="E7" s="6" t="s">
        <v>322</v>
      </c>
      <c r="F7" s="14" t="n">
        <f aca="false">C13/C11</f>
        <v>272.914285714286</v>
      </c>
    </row>
    <row r="8" customFormat="false" ht="15" hidden="false" customHeight="false" outlineLevel="0" collapsed="false">
      <c r="B8" s="6" t="s">
        <v>323</v>
      </c>
      <c r="C8" s="25" t="n">
        <v>0.15</v>
      </c>
      <c r="E8" s="6" t="s">
        <v>324</v>
      </c>
      <c r="F8" s="14" t="n">
        <f aca="false">C14/C11</f>
        <v>94.6285714285714</v>
      </c>
    </row>
    <row r="9" customFormat="false" ht="15" hidden="false" customHeight="false" outlineLevel="0" collapsed="false">
      <c r="B9" s="6" t="s">
        <v>325</v>
      </c>
      <c r="C9" s="25" t="n">
        <v>0.3</v>
      </c>
      <c r="E9" s="6" t="s">
        <v>326</v>
      </c>
      <c r="F9" s="14" t="n">
        <f aca="false">F7-F8</f>
        <v>178.285714285714</v>
      </c>
    </row>
    <row r="10" customFormat="false" ht="15" hidden="false" customHeight="false" outlineLevel="0" collapsed="false">
      <c r="B10" s="6" t="s">
        <v>327</v>
      </c>
      <c r="C10" s="23" t="n">
        <v>199</v>
      </c>
      <c r="E10" s="6" t="s">
        <v>328</v>
      </c>
      <c r="F10" s="14" t="n">
        <f aca="false">C15/C11</f>
        <v>11.1085714285714</v>
      </c>
    </row>
    <row r="11" customFormat="false" ht="15" hidden="false" customHeight="false" outlineLevel="0" collapsed="false">
      <c r="B11" s="6" t="s">
        <v>329</v>
      </c>
      <c r="C11" s="23" t="n">
        <v>350</v>
      </c>
      <c r="E11" s="6" t="s">
        <v>330</v>
      </c>
      <c r="F11" s="24" t="n">
        <f aca="false">F9-F10</f>
        <v>167.177142857143</v>
      </c>
    </row>
    <row r="12" customFormat="false" ht="15" hidden="false" customHeight="false" outlineLevel="0" collapsed="false">
      <c r="B12" s="6" t="s">
        <v>331</v>
      </c>
      <c r="C12" s="23" t="n">
        <v>480</v>
      </c>
      <c r="E12" s="6" t="s">
        <v>332</v>
      </c>
      <c r="F12" s="15" t="n">
        <f aca="false">IFERROR(F11/F7,0)</f>
        <v>0.612562814070352</v>
      </c>
    </row>
    <row r="13" customFormat="false" ht="15" hidden="false" customHeight="false" outlineLevel="0" collapsed="false">
      <c r="B13" s="6" t="s">
        <v>333</v>
      </c>
      <c r="C13" s="23" t="n">
        <v>95520</v>
      </c>
      <c r="E13" s="6" t="s">
        <v>334</v>
      </c>
      <c r="F13" s="14" t="n">
        <f aca="false">C16/C11</f>
        <v>42.8571428571429</v>
      </c>
    </row>
    <row r="14" customFormat="false" ht="15" hidden="false" customHeight="false" outlineLevel="0" collapsed="false">
      <c r="B14" s="6" t="s">
        <v>335</v>
      </c>
      <c r="C14" s="23" t="n">
        <v>33120</v>
      </c>
      <c r="E14" s="6" t="s">
        <v>336</v>
      </c>
      <c r="F14" s="24" t="n">
        <f aca="false">F11-F13</f>
        <v>124.32</v>
      </c>
    </row>
    <row r="15" customFormat="false" ht="15" hidden="false" customHeight="false" outlineLevel="0" collapsed="false">
      <c r="B15" s="6" t="s">
        <v>337</v>
      </c>
      <c r="C15" s="23" t="n">
        <v>3888</v>
      </c>
      <c r="E15" s="6" t="s">
        <v>338</v>
      </c>
      <c r="F15" s="26" t="n">
        <f aca="false">IFERROR(ROUNDUP(C17/F14,0),0)</f>
        <v>155</v>
      </c>
    </row>
    <row r="16" customFormat="false" ht="15" hidden="false" customHeight="false" outlineLevel="0" collapsed="false">
      <c r="B16" s="6" t="s">
        <v>339</v>
      </c>
      <c r="C16" s="23" t="n">
        <v>15000</v>
      </c>
      <c r="E16" s="6" t="s">
        <v>340</v>
      </c>
      <c r="F16" s="14" t="n">
        <f aca="false">F15*F7</f>
        <v>42301.7142857143</v>
      </c>
    </row>
    <row r="17" customFormat="false" ht="15" hidden="false" customHeight="false" outlineLevel="0" collapsed="false">
      <c r="B17" s="6" t="s">
        <v>341</v>
      </c>
      <c r="C17" s="23" t="n">
        <v>19200</v>
      </c>
      <c r="E17" s="6" t="s">
        <v>342</v>
      </c>
      <c r="F17" s="15" t="n">
        <f aca="false">IFERROR((C11-F15)/C11,0)</f>
        <v>0.557142857142857</v>
      </c>
    </row>
    <row r="18" customFormat="false" ht="15" hidden="false" customHeight="false" outlineLevel="0" collapsed="false">
      <c r="B18" s="6" t="s">
        <v>343</v>
      </c>
      <c r="C18" s="23" t="n">
        <v>300</v>
      </c>
      <c r="E18" s="6" t="s">
        <v>344</v>
      </c>
      <c r="F18" s="14" t="n">
        <f aca="false">IFERROR(C16/C18,0)</f>
        <v>50</v>
      </c>
    </row>
    <row r="19" customFormat="false" ht="15" hidden="false" customHeight="false" outlineLevel="0" collapsed="false">
      <c r="B19" s="6" t="s">
        <v>345</v>
      </c>
      <c r="C19" s="23" t="n">
        <v>1.8</v>
      </c>
      <c r="E19" s="6" t="s">
        <v>346</v>
      </c>
      <c r="F19" s="14" t="n">
        <f aca="false">F11*C19</f>
        <v>300.918857142857</v>
      </c>
    </row>
    <row r="20" customFormat="false" ht="15" hidden="false" customHeight="false" outlineLevel="0" collapsed="false">
      <c r="E20" s="6" t="s">
        <v>347</v>
      </c>
      <c r="F20" s="27" t="n">
        <f aca="false">IFERROR(F19/F18,0)</f>
        <v>6.01837714285714</v>
      </c>
    </row>
    <row r="21" customFormat="false" ht="15" hidden="false" customHeight="false" outlineLevel="0" collapsed="false">
      <c r="E21" s="6" t="s">
        <v>348</v>
      </c>
      <c r="F21" s="28" t="n">
        <f aca="false">IFERROR(F18/F11,0)</f>
        <v>0.299083948591742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14" min="2" style="0" width="13"/>
  </cols>
  <sheetData>
    <row r="1" customFormat="false" ht="21.75" hidden="false" customHeight="true" outlineLevel="0" collapsed="false">
      <c r="A1" s="1" t="s">
        <v>349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7" t="s">
        <v>350</v>
      </c>
    </row>
    <row r="3" customFormat="false" ht="27.75" hidden="false" customHeight="true" outlineLevel="0" collapsed="false">
      <c r="A3" s="5" t="s">
        <v>204</v>
      </c>
      <c r="B3" s="5" t="s">
        <v>351</v>
      </c>
      <c r="C3" s="5" t="s">
        <v>352</v>
      </c>
      <c r="D3" s="5" t="s">
        <v>353</v>
      </c>
      <c r="E3" s="5" t="s">
        <v>354</v>
      </c>
      <c r="F3" s="5" t="s">
        <v>355</v>
      </c>
      <c r="G3" s="5" t="s">
        <v>356</v>
      </c>
      <c r="H3" s="5" t="s">
        <v>357</v>
      </c>
      <c r="I3" s="5" t="s">
        <v>358</v>
      </c>
      <c r="J3" s="5" t="s">
        <v>359</v>
      </c>
      <c r="K3" s="5" t="s">
        <v>360</v>
      </c>
      <c r="L3" s="5" t="s">
        <v>361</v>
      </c>
      <c r="M3" s="5" t="s">
        <v>362</v>
      </c>
      <c r="N3" s="5" t="s">
        <v>363</v>
      </c>
    </row>
    <row r="4" customFormat="false" ht="15" hidden="false" customHeight="false" outlineLevel="0" collapsed="false">
      <c r="A4" s="2" t="s">
        <v>239</v>
      </c>
      <c r="B4" s="29" t="n">
        <f aca="false">0</f>
        <v>0</v>
      </c>
      <c r="C4" s="30" t="n">
        <f aca="false">B19</f>
        <v>0</v>
      </c>
      <c r="D4" s="30" t="n">
        <f aca="false">C19</f>
        <v>0</v>
      </c>
      <c r="E4" s="30" t="n">
        <f aca="false">D19</f>
        <v>0</v>
      </c>
      <c r="F4" s="30" t="n">
        <f aca="false">E19</f>
        <v>0</v>
      </c>
      <c r="G4" s="30" t="n">
        <f aca="false">F19</f>
        <v>0</v>
      </c>
      <c r="H4" s="30" t="n">
        <f aca="false">G19</f>
        <v>0</v>
      </c>
      <c r="I4" s="30" t="n">
        <f aca="false">H19</f>
        <v>0</v>
      </c>
      <c r="J4" s="30" t="n">
        <f aca="false">I19</f>
        <v>0</v>
      </c>
      <c r="K4" s="30" t="n">
        <f aca="false">J19</f>
        <v>0</v>
      </c>
      <c r="L4" s="30" t="n">
        <f aca="false">K19</f>
        <v>0</v>
      </c>
      <c r="M4" s="30" t="n">
        <f aca="false">L19</f>
        <v>0</v>
      </c>
      <c r="N4" s="30" t="n">
        <f aca="false">M19</f>
        <v>0</v>
      </c>
    </row>
    <row r="5" customFormat="false" ht="15" hidden="false" customHeight="false" outlineLevel="0" collapsed="false">
      <c r="A5" s="12" t="s">
        <v>364</v>
      </c>
      <c r="B5" s="23" t="n">
        <v>0</v>
      </c>
      <c r="C5" s="23" t="n">
        <v>0</v>
      </c>
      <c r="D5" s="23" t="n">
        <v>0</v>
      </c>
      <c r="E5" s="23" t="n">
        <v>0</v>
      </c>
      <c r="F5" s="23" t="n">
        <v>0</v>
      </c>
      <c r="G5" s="23" t="n">
        <v>0</v>
      </c>
      <c r="H5" s="23" t="n">
        <v>0</v>
      </c>
      <c r="I5" s="23" t="n">
        <v>0</v>
      </c>
      <c r="J5" s="23" t="n">
        <v>0</v>
      </c>
      <c r="K5" s="23" t="n">
        <v>0</v>
      </c>
      <c r="L5" s="23" t="n">
        <v>0</v>
      </c>
      <c r="M5" s="23" t="n">
        <v>0</v>
      </c>
      <c r="N5" s="23" t="n">
        <v>0</v>
      </c>
    </row>
    <row r="6" customFormat="false" ht="15" hidden="false" customHeight="false" outlineLevel="0" collapsed="false">
      <c r="A6" s="12" t="s">
        <v>365</v>
      </c>
      <c r="B6" s="23" t="n">
        <v>0</v>
      </c>
      <c r="C6" s="23" t="n">
        <v>0</v>
      </c>
      <c r="D6" s="23" t="n">
        <v>0</v>
      </c>
      <c r="E6" s="23" t="n">
        <v>0</v>
      </c>
      <c r="F6" s="23" t="n">
        <v>0</v>
      </c>
      <c r="G6" s="23" t="n">
        <v>0</v>
      </c>
      <c r="H6" s="23" t="n">
        <v>0</v>
      </c>
      <c r="I6" s="23" t="n">
        <v>0</v>
      </c>
      <c r="J6" s="23" t="n">
        <v>0</v>
      </c>
      <c r="K6" s="23" t="n">
        <v>0</v>
      </c>
      <c r="L6" s="23" t="n">
        <v>0</v>
      </c>
      <c r="M6" s="23" t="n">
        <v>0</v>
      </c>
      <c r="N6" s="23" t="n">
        <v>0</v>
      </c>
    </row>
    <row r="7" customFormat="false" ht="15" hidden="false" customHeight="false" outlineLevel="0" collapsed="false">
      <c r="A7" s="12" t="s">
        <v>366</v>
      </c>
      <c r="B7" s="23" t="n">
        <v>0</v>
      </c>
      <c r="C7" s="23" t="n">
        <v>0</v>
      </c>
      <c r="D7" s="23" t="n">
        <v>0</v>
      </c>
      <c r="E7" s="23" t="n">
        <v>0</v>
      </c>
      <c r="F7" s="23" t="n">
        <v>0</v>
      </c>
      <c r="G7" s="23" t="n">
        <v>0</v>
      </c>
      <c r="H7" s="23" t="n">
        <v>0</v>
      </c>
      <c r="I7" s="23" t="n">
        <v>0</v>
      </c>
      <c r="J7" s="23" t="n">
        <v>0</v>
      </c>
      <c r="K7" s="23" t="n">
        <v>0</v>
      </c>
      <c r="L7" s="23" t="n">
        <v>0</v>
      </c>
      <c r="M7" s="23" t="n">
        <v>0</v>
      </c>
      <c r="N7" s="23" t="n">
        <v>0</v>
      </c>
    </row>
    <row r="8" customFormat="false" ht="15" hidden="false" customHeight="false" outlineLevel="0" collapsed="false">
      <c r="A8" s="12" t="s">
        <v>367</v>
      </c>
      <c r="B8" s="23" t="n">
        <v>0</v>
      </c>
      <c r="C8" s="23" t="n">
        <v>0</v>
      </c>
      <c r="D8" s="23" t="n">
        <v>0</v>
      </c>
      <c r="E8" s="23" t="n">
        <v>0</v>
      </c>
      <c r="F8" s="23" t="n">
        <v>0</v>
      </c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3" t="n">
        <v>0</v>
      </c>
    </row>
    <row r="9" customFormat="false" ht="15" hidden="false" customHeight="false" outlineLevel="0" collapsed="false">
      <c r="A9" s="2" t="s">
        <v>368</v>
      </c>
      <c r="B9" s="30" t="n">
        <f aca="false">SUM(B5:B8)</f>
        <v>0</v>
      </c>
      <c r="C9" s="30" t="n">
        <f aca="false">SUM(C5:C8)</f>
        <v>0</v>
      </c>
      <c r="D9" s="30" t="n">
        <f aca="false">SUM(D5:D8)</f>
        <v>0</v>
      </c>
      <c r="E9" s="30" t="n">
        <f aca="false">SUM(E5:E8)</f>
        <v>0</v>
      </c>
      <c r="F9" s="30" t="n">
        <f aca="false">SUM(F5:F8)</f>
        <v>0</v>
      </c>
      <c r="G9" s="30" t="n">
        <f aca="false">SUM(G5:G8)</f>
        <v>0</v>
      </c>
      <c r="H9" s="30" t="n">
        <f aca="false">SUM(H5:H8)</f>
        <v>0</v>
      </c>
      <c r="I9" s="30" t="n">
        <f aca="false">SUM(I5:I8)</f>
        <v>0</v>
      </c>
      <c r="J9" s="30" t="n">
        <f aca="false">SUM(J5:J8)</f>
        <v>0</v>
      </c>
      <c r="K9" s="30" t="n">
        <f aca="false">SUM(K5:K8)</f>
        <v>0</v>
      </c>
      <c r="L9" s="30" t="n">
        <f aca="false">SUM(L5:L8)</f>
        <v>0</v>
      </c>
      <c r="M9" s="30" t="n">
        <f aca="false">SUM(M5:M8)</f>
        <v>0</v>
      </c>
      <c r="N9" s="30" t="n">
        <f aca="false">SUM(N5:N8)</f>
        <v>0</v>
      </c>
    </row>
    <row r="10" customFormat="false" ht="15" hidden="false" customHeight="false" outlineLevel="0" collapsed="false">
      <c r="A10" s="12" t="s">
        <v>369</v>
      </c>
      <c r="B10" s="23" t="n">
        <v>0</v>
      </c>
      <c r="C10" s="23" t="n">
        <v>0</v>
      </c>
      <c r="D10" s="23" t="n">
        <v>0</v>
      </c>
      <c r="E10" s="23" t="n">
        <v>0</v>
      </c>
      <c r="F10" s="23" t="n">
        <v>0</v>
      </c>
      <c r="G10" s="23" t="n">
        <v>0</v>
      </c>
      <c r="H10" s="23" t="n">
        <v>0</v>
      </c>
      <c r="I10" s="23" t="n">
        <v>0</v>
      </c>
      <c r="J10" s="23" t="n">
        <v>0</v>
      </c>
      <c r="K10" s="23" t="n">
        <v>0</v>
      </c>
      <c r="L10" s="23" t="n">
        <v>0</v>
      </c>
      <c r="M10" s="23" t="n">
        <v>0</v>
      </c>
      <c r="N10" s="23" t="n">
        <v>0</v>
      </c>
    </row>
    <row r="11" customFormat="false" ht="15" hidden="false" customHeight="false" outlineLevel="0" collapsed="false">
      <c r="A11" s="12" t="s">
        <v>370</v>
      </c>
      <c r="B11" s="23" t="n">
        <v>0</v>
      </c>
      <c r="C11" s="23" t="n">
        <v>0</v>
      </c>
      <c r="D11" s="23" t="n">
        <v>0</v>
      </c>
      <c r="E11" s="23" t="n">
        <v>0</v>
      </c>
      <c r="F11" s="23" t="n">
        <v>0</v>
      </c>
      <c r="G11" s="23" t="n">
        <v>0</v>
      </c>
      <c r="H11" s="23" t="n">
        <v>0</v>
      </c>
      <c r="I11" s="23" t="n">
        <v>0</v>
      </c>
      <c r="J11" s="23" t="n">
        <v>0</v>
      </c>
      <c r="K11" s="23" t="n">
        <v>0</v>
      </c>
      <c r="L11" s="23" t="n">
        <v>0</v>
      </c>
      <c r="M11" s="23" t="n">
        <v>0</v>
      </c>
      <c r="N11" s="23" t="n">
        <v>0</v>
      </c>
    </row>
    <row r="12" customFormat="false" ht="15" hidden="false" customHeight="false" outlineLevel="0" collapsed="false">
      <c r="A12" s="12" t="s">
        <v>371</v>
      </c>
      <c r="B12" s="23" t="n">
        <v>0</v>
      </c>
      <c r="C12" s="23" t="n">
        <v>0</v>
      </c>
      <c r="D12" s="23" t="n">
        <v>0</v>
      </c>
      <c r="E12" s="23" t="n">
        <v>0</v>
      </c>
      <c r="F12" s="23" t="n">
        <v>0</v>
      </c>
      <c r="G12" s="23" t="n">
        <v>0</v>
      </c>
      <c r="H12" s="23" t="n">
        <v>0</v>
      </c>
      <c r="I12" s="23" t="n">
        <v>0</v>
      </c>
      <c r="J12" s="23" t="n">
        <v>0</v>
      </c>
      <c r="K12" s="23" t="n">
        <v>0</v>
      </c>
      <c r="L12" s="23" t="n">
        <v>0</v>
      </c>
      <c r="M12" s="23" t="n">
        <v>0</v>
      </c>
      <c r="N12" s="23" t="n">
        <v>0</v>
      </c>
    </row>
    <row r="13" customFormat="false" ht="15" hidden="false" customHeight="false" outlineLevel="0" collapsed="false">
      <c r="A13" s="12" t="s">
        <v>372</v>
      </c>
      <c r="B13" s="23" t="n">
        <v>0</v>
      </c>
      <c r="C13" s="23" t="n">
        <v>0</v>
      </c>
      <c r="D13" s="23" t="n">
        <v>0</v>
      </c>
      <c r="E13" s="23" t="n">
        <v>0</v>
      </c>
      <c r="F13" s="23" t="n">
        <v>0</v>
      </c>
      <c r="G13" s="23" t="n">
        <v>0</v>
      </c>
      <c r="H13" s="23" t="n">
        <v>0</v>
      </c>
      <c r="I13" s="23" t="n">
        <v>0</v>
      </c>
      <c r="J13" s="23" t="n">
        <v>0</v>
      </c>
      <c r="K13" s="23" t="n">
        <v>0</v>
      </c>
      <c r="L13" s="23" t="n">
        <v>0</v>
      </c>
      <c r="M13" s="23" t="n">
        <v>0</v>
      </c>
      <c r="N13" s="23" t="n">
        <v>0</v>
      </c>
    </row>
    <row r="14" customFormat="false" ht="15" hidden="false" customHeight="false" outlineLevel="0" collapsed="false">
      <c r="A14" s="12" t="s">
        <v>373</v>
      </c>
      <c r="B14" s="23" t="n">
        <v>0</v>
      </c>
      <c r="C14" s="23" t="n">
        <v>0</v>
      </c>
      <c r="D14" s="23" t="n">
        <v>0</v>
      </c>
      <c r="E14" s="23" t="n">
        <v>0</v>
      </c>
      <c r="F14" s="23" t="n">
        <v>0</v>
      </c>
      <c r="G14" s="23" t="n">
        <v>0</v>
      </c>
      <c r="H14" s="23" t="n">
        <v>0</v>
      </c>
      <c r="I14" s="23" t="n">
        <v>0</v>
      </c>
      <c r="J14" s="23" t="n">
        <v>0</v>
      </c>
      <c r="K14" s="23" t="n">
        <v>0</v>
      </c>
      <c r="L14" s="23" t="n">
        <v>0</v>
      </c>
      <c r="M14" s="23" t="n">
        <v>0</v>
      </c>
      <c r="N14" s="23" t="n">
        <v>0</v>
      </c>
    </row>
    <row r="15" customFormat="false" ht="15" hidden="false" customHeight="false" outlineLevel="0" collapsed="false">
      <c r="A15" s="12" t="s">
        <v>374</v>
      </c>
      <c r="B15" s="23" t="n">
        <v>0</v>
      </c>
      <c r="C15" s="23" t="n">
        <v>0</v>
      </c>
      <c r="D15" s="23" t="n">
        <v>0</v>
      </c>
      <c r="E15" s="23" t="n">
        <v>0</v>
      </c>
      <c r="F15" s="23" t="n">
        <v>0</v>
      </c>
      <c r="G15" s="23" t="n">
        <v>0</v>
      </c>
      <c r="H15" s="23" t="n">
        <v>0</v>
      </c>
      <c r="I15" s="23" t="n">
        <v>0</v>
      </c>
      <c r="J15" s="23" t="n">
        <v>0</v>
      </c>
      <c r="K15" s="23" t="n">
        <v>0</v>
      </c>
      <c r="L15" s="23" t="n">
        <v>0</v>
      </c>
      <c r="M15" s="23" t="n">
        <v>0</v>
      </c>
      <c r="N15" s="23" t="n">
        <v>0</v>
      </c>
    </row>
    <row r="16" customFormat="false" ht="15" hidden="false" customHeight="false" outlineLevel="0" collapsed="false">
      <c r="A16" s="12" t="s">
        <v>375</v>
      </c>
      <c r="B16" s="23" t="n">
        <v>0</v>
      </c>
      <c r="C16" s="23" t="n">
        <v>0</v>
      </c>
      <c r="D16" s="23" t="n">
        <v>0</v>
      </c>
      <c r="E16" s="23" t="n">
        <v>0</v>
      </c>
      <c r="F16" s="23" t="n">
        <v>0</v>
      </c>
      <c r="G16" s="23" t="n">
        <v>0</v>
      </c>
      <c r="H16" s="23" t="n">
        <v>0</v>
      </c>
      <c r="I16" s="23" t="n">
        <v>0</v>
      </c>
      <c r="J16" s="23" t="n">
        <v>0</v>
      </c>
      <c r="K16" s="23" t="n">
        <v>0</v>
      </c>
      <c r="L16" s="23" t="n">
        <v>0</v>
      </c>
      <c r="M16" s="23" t="n">
        <v>0</v>
      </c>
      <c r="N16" s="23" t="n">
        <v>0</v>
      </c>
    </row>
    <row r="17" customFormat="false" ht="15" hidden="false" customHeight="false" outlineLevel="0" collapsed="false">
      <c r="A17" s="2" t="s">
        <v>376</v>
      </c>
      <c r="B17" s="30" t="n">
        <f aca="false">SUM(B10:B16)</f>
        <v>0</v>
      </c>
      <c r="C17" s="30" t="n">
        <f aca="false">SUM(C10:C16)</f>
        <v>0</v>
      </c>
      <c r="D17" s="30" t="n">
        <f aca="false">SUM(D10:D16)</f>
        <v>0</v>
      </c>
      <c r="E17" s="30" t="n">
        <f aca="false">SUM(E10:E16)</f>
        <v>0</v>
      </c>
      <c r="F17" s="30" t="n">
        <f aca="false">SUM(F10:F16)</f>
        <v>0</v>
      </c>
      <c r="G17" s="30" t="n">
        <f aca="false">SUM(G10:G16)</f>
        <v>0</v>
      </c>
      <c r="H17" s="30" t="n">
        <f aca="false">SUM(H10:H16)</f>
        <v>0</v>
      </c>
      <c r="I17" s="30" t="n">
        <f aca="false">SUM(I10:I16)</f>
        <v>0</v>
      </c>
      <c r="J17" s="30" t="n">
        <f aca="false">SUM(J10:J16)</f>
        <v>0</v>
      </c>
      <c r="K17" s="30" t="n">
        <f aca="false">SUM(K10:K16)</f>
        <v>0</v>
      </c>
      <c r="L17" s="30" t="n">
        <f aca="false">SUM(L10:L16)</f>
        <v>0</v>
      </c>
      <c r="M17" s="30" t="n">
        <f aca="false">SUM(M10:M16)</f>
        <v>0</v>
      </c>
      <c r="N17" s="30" t="n">
        <f aca="false">SUM(N10:N16)</f>
        <v>0</v>
      </c>
    </row>
    <row r="18" customFormat="false" ht="15" hidden="false" customHeight="false" outlineLevel="0" collapsed="false">
      <c r="A18" s="2" t="s">
        <v>377</v>
      </c>
      <c r="B18" s="30" t="n">
        <f aca="false">B9-B17</f>
        <v>0</v>
      </c>
      <c r="C18" s="30" t="n">
        <f aca="false">C9-C17</f>
        <v>0</v>
      </c>
      <c r="D18" s="30" t="n">
        <f aca="false">D9-D17</f>
        <v>0</v>
      </c>
      <c r="E18" s="30" t="n">
        <f aca="false">E9-E17</f>
        <v>0</v>
      </c>
      <c r="F18" s="30" t="n">
        <f aca="false">F9-F17</f>
        <v>0</v>
      </c>
      <c r="G18" s="30" t="n">
        <f aca="false">G9-G17</f>
        <v>0</v>
      </c>
      <c r="H18" s="30" t="n">
        <f aca="false">H9-H17</f>
        <v>0</v>
      </c>
      <c r="I18" s="30" t="n">
        <f aca="false">I9-I17</f>
        <v>0</v>
      </c>
      <c r="J18" s="30" t="n">
        <f aca="false">J9-J17</f>
        <v>0</v>
      </c>
      <c r="K18" s="30" t="n">
        <f aca="false">K9-K17</f>
        <v>0</v>
      </c>
      <c r="L18" s="30" t="n">
        <f aca="false">L9-L17</f>
        <v>0</v>
      </c>
      <c r="M18" s="30" t="n">
        <f aca="false">M9-M17</f>
        <v>0</v>
      </c>
      <c r="N18" s="30" t="n">
        <f aca="false">N9-N17</f>
        <v>0</v>
      </c>
    </row>
    <row r="19" customFormat="false" ht="15" hidden="false" customHeight="false" outlineLevel="0" collapsed="false">
      <c r="A19" s="2" t="s">
        <v>378</v>
      </c>
      <c r="B19" s="30" t="n">
        <f aca="false">B4+B18</f>
        <v>0</v>
      </c>
      <c r="C19" s="30" t="n">
        <f aca="false">C4+C18</f>
        <v>0</v>
      </c>
      <c r="D19" s="30" t="n">
        <f aca="false">D4+D18</f>
        <v>0</v>
      </c>
      <c r="E19" s="30" t="n">
        <f aca="false">E4+E18</f>
        <v>0</v>
      </c>
      <c r="F19" s="30" t="n">
        <f aca="false">F4+F18</f>
        <v>0</v>
      </c>
      <c r="G19" s="30" t="n">
        <f aca="false">G4+G18</f>
        <v>0</v>
      </c>
      <c r="H19" s="30" t="n">
        <f aca="false">H4+H18</f>
        <v>0</v>
      </c>
      <c r="I19" s="30" t="n">
        <f aca="false">I4+I18</f>
        <v>0</v>
      </c>
      <c r="J19" s="30" t="n">
        <f aca="false">J4+J18</f>
        <v>0</v>
      </c>
      <c r="K19" s="30" t="n">
        <f aca="false">K4+K18</f>
        <v>0</v>
      </c>
      <c r="L19" s="30" t="n">
        <f aca="false">L4+L18</f>
        <v>0</v>
      </c>
      <c r="M19" s="30" t="n">
        <f aca="false">M4+M18</f>
        <v>0</v>
      </c>
      <c r="N19" s="30" t="n">
        <f aca="false">N4+N18</f>
        <v>0</v>
      </c>
    </row>
    <row r="21" customFormat="false" ht="15" hidden="false" customHeight="false" outlineLevel="0" collapsed="false">
      <c r="A21" s="2" t="s">
        <v>379</v>
      </c>
      <c r="B21" s="11" t="n">
        <f aca="false">MIN(B19:N19)</f>
        <v>0</v>
      </c>
    </row>
    <row r="22" customFormat="false" ht="15" hidden="false" customHeight="false" outlineLevel="0" collapsed="false">
      <c r="A22" s="2" t="s">
        <v>380</v>
      </c>
      <c r="B22" s="31" t="n">
        <f aca="false">'التسعير والوحدة الاقتصادية'!C17*2</f>
        <v>38400</v>
      </c>
    </row>
    <row r="23" customFormat="false" ht="15" hidden="false" customHeight="false" outlineLevel="0" collapsed="false">
      <c r="A23" s="2" t="s">
        <v>381</v>
      </c>
      <c r="B23" s="11" t="n">
        <f aca="false">B21-B22</f>
        <v>-38400</v>
      </c>
    </row>
  </sheetData>
  <mergeCells count="1">
    <mergeCell ref="A1:N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44"/>
    <col collapsed="false" customWidth="true" hidden="false" outlineLevel="0" max="4" min="4" style="0" width="52"/>
  </cols>
  <sheetData>
    <row r="1" customFormat="false" ht="21.75" hidden="false" customHeight="true" outlineLevel="0" collapsed="false">
      <c r="A1" s="1" t="s">
        <v>382</v>
      </c>
      <c r="B1" s="1"/>
      <c r="C1" s="1"/>
      <c r="D1" s="1"/>
    </row>
    <row r="2" customFormat="false" ht="15" hidden="false" customHeight="false" outlineLevel="0" collapsed="false">
      <c r="A2" s="7" t="s">
        <v>383</v>
      </c>
    </row>
    <row r="3" customFormat="false" ht="27.75" hidden="false" customHeight="true" outlineLevel="0" collapsed="false">
      <c r="A3" s="5" t="s">
        <v>384</v>
      </c>
      <c r="B3" s="5" t="s">
        <v>385</v>
      </c>
      <c r="C3" s="5" t="s">
        <v>386</v>
      </c>
      <c r="D3" s="5" t="s">
        <v>387</v>
      </c>
    </row>
    <row r="4" customFormat="false" ht="15" hidden="false" customHeight="false" outlineLevel="0" collapsed="false">
      <c r="A4" s="32" t="s">
        <v>4</v>
      </c>
      <c r="B4" s="32" t="s">
        <v>388</v>
      </c>
      <c r="C4" s="32" t="s">
        <v>389</v>
      </c>
      <c r="D4" s="32" t="s">
        <v>390</v>
      </c>
    </row>
    <row r="5" customFormat="false" ht="15" hidden="false" customHeight="false" outlineLevel="0" collapsed="false">
      <c r="A5" s="33"/>
      <c r="B5" s="33"/>
      <c r="C5" s="33"/>
      <c r="D5" s="33"/>
    </row>
    <row r="6" customFormat="false" ht="15" hidden="false" customHeight="false" outlineLevel="0" collapsed="false">
      <c r="A6" s="33"/>
      <c r="B6" s="33"/>
      <c r="C6" s="33"/>
      <c r="D6" s="33"/>
    </row>
    <row r="7" customFormat="false" ht="15" hidden="false" customHeight="false" outlineLevel="0" collapsed="false">
      <c r="A7" s="33"/>
      <c r="B7" s="33"/>
      <c r="C7" s="33"/>
      <c r="D7" s="33"/>
    </row>
    <row r="8" customFormat="false" ht="15" hidden="false" customHeight="false" outlineLevel="0" collapsed="false">
      <c r="A8" s="33"/>
      <c r="B8" s="33"/>
      <c r="C8" s="33"/>
      <c r="D8" s="33"/>
    </row>
    <row r="9" customFormat="false" ht="15" hidden="false" customHeight="false" outlineLevel="0" collapsed="false">
      <c r="A9" s="33"/>
      <c r="B9" s="33"/>
      <c r="C9" s="33"/>
      <c r="D9" s="33"/>
    </row>
    <row r="10" customFormat="false" ht="15" hidden="false" customHeight="false" outlineLevel="0" collapsed="false">
      <c r="A10" s="33"/>
      <c r="B10" s="33"/>
      <c r="C10" s="33"/>
      <c r="D10" s="33"/>
    </row>
    <row r="11" customFormat="false" ht="15" hidden="false" customHeight="false" outlineLevel="0" collapsed="false">
      <c r="A11" s="33"/>
      <c r="B11" s="33"/>
      <c r="C11" s="33"/>
      <c r="D11" s="33"/>
    </row>
    <row r="12" customFormat="false" ht="15" hidden="false" customHeight="false" outlineLevel="0" collapsed="false">
      <c r="A12" s="33"/>
      <c r="B12" s="33"/>
      <c r="C12" s="33"/>
      <c r="D12" s="33"/>
    </row>
    <row r="13" customFormat="false" ht="15" hidden="false" customHeight="false" outlineLevel="0" collapsed="false">
      <c r="A13" s="33"/>
      <c r="B13" s="33"/>
      <c r="C13" s="33"/>
      <c r="D13" s="33"/>
    </row>
    <row r="14" customFormat="false" ht="15" hidden="false" customHeight="false" outlineLevel="0" collapsed="false">
      <c r="A14" s="33"/>
      <c r="B14" s="33"/>
      <c r="C14" s="33"/>
      <c r="D14" s="33"/>
    </row>
    <row r="15" customFormat="false" ht="15" hidden="false" customHeight="false" outlineLevel="0" collapsed="false">
      <c r="A15" s="33"/>
      <c r="B15" s="33"/>
      <c r="C15" s="33"/>
      <c r="D15" s="33"/>
    </row>
    <row r="16" customFormat="false" ht="15" hidden="false" customHeight="false" outlineLevel="0" collapsed="false">
      <c r="A16" s="33"/>
      <c r="B16" s="33"/>
      <c r="C16" s="33"/>
      <c r="D16" s="33"/>
    </row>
    <row r="17" customFormat="false" ht="15" hidden="false" customHeight="false" outlineLevel="0" collapsed="false">
      <c r="A17" s="33"/>
      <c r="B17" s="33"/>
      <c r="C17" s="33"/>
      <c r="D17" s="33"/>
    </row>
    <row r="18" customFormat="false" ht="15" hidden="false" customHeight="false" outlineLevel="0" collapsed="false">
      <c r="A18" s="33"/>
      <c r="B18" s="33"/>
      <c r="C18" s="33"/>
      <c r="D18" s="33"/>
    </row>
    <row r="19" customFormat="false" ht="15" hidden="false" customHeight="false" outlineLevel="0" collapsed="false">
      <c r="A19" s="33"/>
      <c r="B19" s="33"/>
      <c r="C19" s="33"/>
      <c r="D19" s="33"/>
    </row>
    <row r="20" customFormat="false" ht="15" hidden="false" customHeight="false" outlineLevel="0" collapsed="false">
      <c r="A20" s="33"/>
      <c r="B20" s="33"/>
      <c r="C20" s="33"/>
      <c r="D20" s="33"/>
    </row>
    <row r="21" customFormat="false" ht="15" hidden="false" customHeight="false" outlineLevel="0" collapsed="false">
      <c r="A21" s="33"/>
      <c r="B21" s="33"/>
      <c r="C21" s="33"/>
      <c r="D21" s="33"/>
    </row>
    <row r="22" customFormat="false" ht="15" hidden="false" customHeight="false" outlineLevel="0" collapsed="false">
      <c r="A22" s="33"/>
      <c r="B22" s="33"/>
      <c r="C22" s="33"/>
      <c r="D22" s="33"/>
    </row>
    <row r="23" customFormat="false" ht="15" hidden="false" customHeight="false" outlineLevel="0" collapsed="false">
      <c r="A23" s="33"/>
      <c r="B23" s="33"/>
      <c r="C23" s="33"/>
      <c r="D23" s="33"/>
    </row>
    <row r="24" customFormat="false" ht="15" hidden="false" customHeight="false" outlineLevel="0" collapsed="false">
      <c r="A24" s="33"/>
      <c r="B24" s="33"/>
      <c r="C24" s="33"/>
      <c r="D24" s="33"/>
    </row>
    <row r="25" customFormat="false" ht="15" hidden="false" customHeight="false" outlineLevel="0" collapsed="false">
      <c r="A25" s="33"/>
      <c r="B25" s="33"/>
      <c r="C25" s="33"/>
      <c r="D25" s="33"/>
    </row>
    <row r="26" customFormat="false" ht="15" hidden="false" customHeight="false" outlineLevel="0" collapsed="false">
      <c r="A26" s="33"/>
      <c r="B26" s="33"/>
      <c r="C26" s="33"/>
      <c r="D26" s="33"/>
    </row>
    <row r="27" customFormat="false" ht="15" hidden="false" customHeight="false" outlineLevel="0" collapsed="false">
      <c r="A27" s="33"/>
      <c r="B27" s="33"/>
      <c r="C27" s="33"/>
      <c r="D27" s="33"/>
    </row>
    <row r="28" customFormat="false" ht="15" hidden="false" customHeight="false" outlineLevel="0" collapsed="false">
      <c r="A28" s="33"/>
      <c r="B28" s="33"/>
      <c r="C28" s="33"/>
      <c r="D28" s="33"/>
    </row>
    <row r="29" customFormat="false" ht="15" hidden="false" customHeight="false" outlineLevel="0" collapsed="false">
      <c r="A29" s="33"/>
      <c r="B29" s="33"/>
      <c r="C29" s="33"/>
      <c r="D29" s="33"/>
    </row>
    <row r="30" customFormat="false" ht="15" hidden="false" customHeight="false" outlineLevel="0" collapsed="false">
      <c r="A30" s="33"/>
      <c r="B30" s="33"/>
      <c r="C30" s="33"/>
      <c r="D30" s="33"/>
    </row>
    <row r="31" customFormat="false" ht="15" hidden="false" customHeight="false" outlineLevel="0" collapsed="false">
      <c r="A31" s="33"/>
      <c r="B31" s="33"/>
      <c r="C31" s="33"/>
      <c r="D31" s="33"/>
    </row>
    <row r="32" customFormat="false" ht="15" hidden="false" customHeight="false" outlineLevel="0" collapsed="false">
      <c r="A32" s="33"/>
      <c r="B32" s="33"/>
      <c r="C32" s="33"/>
      <c r="D32" s="33"/>
    </row>
    <row r="33" customFormat="false" ht="15" hidden="false" customHeight="false" outlineLevel="0" collapsed="false">
      <c r="A33" s="33"/>
      <c r="B33" s="33"/>
      <c r="C33" s="33"/>
      <c r="D33" s="33"/>
    </row>
    <row r="34" customFormat="false" ht="15" hidden="false" customHeight="false" outlineLevel="0" collapsed="false">
      <c r="A34" s="33"/>
      <c r="B34" s="33"/>
      <c r="C34" s="33"/>
      <c r="D34" s="33"/>
    </row>
    <row r="35" customFormat="false" ht="15" hidden="false" customHeight="false" outlineLevel="0" collapsed="false">
      <c r="A35" s="33"/>
      <c r="B35" s="33"/>
      <c r="C35" s="33"/>
      <c r="D35" s="33"/>
    </row>
    <row r="36" customFormat="false" ht="15" hidden="false" customHeight="false" outlineLevel="0" collapsed="false">
      <c r="A36" s="33"/>
      <c r="B36" s="33"/>
      <c r="C36" s="33"/>
      <c r="D36" s="33"/>
    </row>
    <row r="37" customFormat="false" ht="15" hidden="false" customHeight="false" outlineLevel="0" collapsed="false">
      <c r="A37" s="33"/>
      <c r="B37" s="33"/>
      <c r="C37" s="33"/>
      <c r="D37" s="33"/>
    </row>
    <row r="38" customFormat="false" ht="15" hidden="false" customHeight="false" outlineLevel="0" collapsed="false">
      <c r="A38" s="33"/>
      <c r="B38" s="33"/>
      <c r="C38" s="33"/>
      <c r="D38" s="33"/>
    </row>
    <row r="39" customFormat="false" ht="15" hidden="false" customHeight="false" outlineLevel="0" collapsed="false">
      <c r="A39" s="33"/>
      <c r="B39" s="33"/>
      <c r="C39" s="33"/>
      <c r="D39" s="33"/>
    </row>
    <row r="40" customFormat="false" ht="15" hidden="false" customHeight="false" outlineLevel="0" collapsed="false">
      <c r="A40" s="33"/>
      <c r="B40" s="33"/>
      <c r="C40" s="33"/>
      <c r="D40" s="33"/>
    </row>
    <row r="41" customFormat="false" ht="15" hidden="false" customHeight="false" outlineLevel="0" collapsed="false">
      <c r="A41" s="33"/>
      <c r="B41" s="33"/>
      <c r="C41" s="33"/>
      <c r="D41" s="33"/>
    </row>
    <row r="42" customFormat="false" ht="15" hidden="false" customHeight="false" outlineLevel="0" collapsed="false">
      <c r="A42" s="33"/>
      <c r="B42" s="33"/>
      <c r="C42" s="33"/>
      <c r="D42" s="33"/>
    </row>
    <row r="43" customFormat="false" ht="15" hidden="false" customHeight="false" outlineLevel="0" collapsed="false">
      <c r="A43" s="33"/>
      <c r="B43" s="33"/>
      <c r="C43" s="33"/>
      <c r="D43" s="33"/>
    </row>
    <row r="44" customFormat="false" ht="15" hidden="false" customHeight="false" outlineLevel="0" collapsed="false">
      <c r="A44" s="33"/>
      <c r="B44" s="33"/>
      <c r="C44" s="33"/>
      <c r="D44" s="33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2026-09-03T10:06:02Z</dcterms:created>
  <dc:creator>openpyxl</dc:creator>
  <dc:description/>
  <dc:language>en-US</dc:language>
  <cp:lastModifiedBy/>
  <dcterms:modified xsi:type="dcterms:W3CDTF">2026-09-03T10:06:02Z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